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kaxeszer/Library/CloudStorage/Dropbox/Cursos/Licenciatura - LEI/3º Ano/Gestão de Projetos Informáticos/Efolio B/"/>
    </mc:Choice>
  </mc:AlternateContent>
  <xr:revisionPtr revIDLastSave="0" documentId="13_ncr:1_{D9A6159A-8660-824B-83B5-ED98EC2A249A}" xr6:coauthVersionLast="47" xr6:coauthVersionMax="47" xr10:uidLastSave="{00000000-0000-0000-0000-000000000000}"/>
  <bookViews>
    <workbookView xWindow="2680" yWindow="1300" windowWidth="30300" windowHeight="17960" activeTab="6" xr2:uid="{6FEA64F0-2A70-F442-87BC-3631B78A2928}"/>
  </bookViews>
  <sheets>
    <sheet name="Enunciado" sheetId="6" r:id="rId1"/>
    <sheet name="Pergunta 1 - PERT" sheetId="4" r:id="rId2"/>
    <sheet name="Pergunta 2.1 - CC" sheetId="5" r:id="rId3"/>
    <sheet name="Pergunta 2.2 - CPM" sheetId="7" r:id="rId4"/>
    <sheet name="Pergunta 2.3 - Buffers" sheetId="8" r:id="rId5"/>
    <sheet name="Pergunta 2.4 - Tempos" sheetId="9" r:id="rId6"/>
    <sheet name="Pergunta 2.5 - LST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0" l="1"/>
  <c r="I27" i="10"/>
  <c r="F20" i="9"/>
  <c r="E20" i="9"/>
  <c r="G5" i="10"/>
  <c r="G4" i="10"/>
  <c r="E17" i="9"/>
  <c r="F17" i="9" s="1"/>
  <c r="F4" i="9"/>
  <c r="F5" i="9"/>
  <c r="F6" i="9"/>
  <c r="F7" i="9"/>
  <c r="F8" i="9"/>
  <c r="E19" i="9"/>
  <c r="F19" i="9" s="1"/>
  <c r="F9" i="9"/>
  <c r="F10" i="9"/>
  <c r="F11" i="9"/>
  <c r="F12" i="9"/>
  <c r="F13" i="9"/>
  <c r="F14" i="9"/>
  <c r="F15" i="9"/>
  <c r="F16" i="9"/>
  <c r="F18" i="9"/>
  <c r="R4" i="5"/>
  <c r="D4" i="7"/>
  <c r="F4" i="7"/>
  <c r="D5" i="7"/>
  <c r="F5" i="7"/>
  <c r="D6" i="7"/>
  <c r="F6" i="7"/>
  <c r="D7" i="7"/>
  <c r="H7" i="7" s="1"/>
  <c r="F7" i="7"/>
  <c r="D8" i="7"/>
  <c r="F8" i="7"/>
  <c r="D9" i="7"/>
  <c r="F9" i="7"/>
  <c r="D10" i="7"/>
  <c r="F10" i="7"/>
  <c r="D11" i="7"/>
  <c r="H11" i="7" s="1"/>
  <c r="F11" i="7"/>
  <c r="F12" i="7"/>
  <c r="D13" i="7"/>
  <c r="F13" i="7"/>
  <c r="D14" i="7"/>
  <c r="F14" i="7"/>
  <c r="D15" i="7"/>
  <c r="H15" i="7" s="1"/>
  <c r="F15" i="7"/>
  <c r="J4" i="7"/>
  <c r="J5" i="7"/>
  <c r="I6" i="7" s="1"/>
  <c r="J6" i="7" s="1"/>
  <c r="L14" i="7"/>
  <c r="O13" i="5"/>
  <c r="U3" i="5"/>
  <c r="G18" i="7"/>
  <c r="H5" i="7"/>
  <c r="K3" i="5"/>
  <c r="D4" i="5"/>
  <c r="G4" i="5" s="1"/>
  <c r="F4" i="5"/>
  <c r="D5" i="5"/>
  <c r="F5" i="5"/>
  <c r="D6" i="5"/>
  <c r="G6" i="5" s="1"/>
  <c r="F6" i="5"/>
  <c r="D7" i="5"/>
  <c r="F7" i="5"/>
  <c r="D8" i="5"/>
  <c r="F8" i="5"/>
  <c r="D9" i="5"/>
  <c r="F9" i="5"/>
  <c r="D10" i="5"/>
  <c r="F10" i="5"/>
  <c r="G10" i="5"/>
  <c r="D11" i="5"/>
  <c r="F11" i="5"/>
  <c r="F12" i="5"/>
  <c r="G12" i="5"/>
  <c r="D13" i="5"/>
  <c r="F13" i="5"/>
  <c r="D14" i="5"/>
  <c r="F14" i="5"/>
  <c r="D15" i="5"/>
  <c r="F15" i="5"/>
  <c r="I14" i="4"/>
  <c r="G15" i="4"/>
  <c r="G14" i="4"/>
  <c r="G13" i="4"/>
  <c r="G12" i="4"/>
  <c r="G11" i="4"/>
  <c r="G10" i="4"/>
  <c r="G9" i="4"/>
  <c r="G8" i="4"/>
  <c r="G7" i="4"/>
  <c r="G6" i="4"/>
  <c r="G5" i="4"/>
  <c r="G4" i="4"/>
  <c r="F15" i="6"/>
  <c r="D15" i="6"/>
  <c r="F14" i="6"/>
  <c r="D14" i="6"/>
  <c r="F13" i="6"/>
  <c r="D13" i="6"/>
  <c r="F12" i="6"/>
  <c r="F11" i="6"/>
  <c r="D11" i="6"/>
  <c r="F10" i="6"/>
  <c r="D10" i="6"/>
  <c r="F9" i="6"/>
  <c r="D9" i="6"/>
  <c r="F8" i="6"/>
  <c r="D8" i="6"/>
  <c r="F7" i="6"/>
  <c r="D7" i="6"/>
  <c r="F6" i="6"/>
  <c r="D6" i="6"/>
  <c r="F5" i="6"/>
  <c r="D5" i="6"/>
  <c r="F4" i="6"/>
  <c r="D4" i="6"/>
  <c r="F6" i="10" l="1"/>
  <c r="G6" i="10" s="1"/>
  <c r="F7" i="10"/>
  <c r="G7" i="10" s="1"/>
  <c r="I7" i="7"/>
  <c r="J7" i="7" s="1"/>
  <c r="G5" i="5"/>
  <c r="K5" i="5" s="1"/>
  <c r="L3" i="5" s="1"/>
  <c r="L7" i="5" s="1"/>
  <c r="M3" i="5" s="1"/>
  <c r="M10" i="5" s="1"/>
  <c r="G8" i="5"/>
  <c r="G14" i="5"/>
  <c r="I14" i="5" s="1"/>
  <c r="J3" i="5" s="1"/>
  <c r="H13" i="7"/>
  <c r="H12" i="7"/>
  <c r="G7" i="5"/>
  <c r="G11" i="5"/>
  <c r="G13" i="5"/>
  <c r="G15" i="5"/>
  <c r="I15" i="5" s="1"/>
  <c r="G9" i="5"/>
  <c r="H6" i="7"/>
  <c r="H4" i="7"/>
  <c r="H9" i="7"/>
  <c r="H14" i="7"/>
  <c r="H8" i="7"/>
  <c r="H10" i="7"/>
  <c r="F8" i="10" l="1"/>
  <c r="G8" i="10" s="1"/>
  <c r="H18" i="7"/>
  <c r="F18" i="7" s="1"/>
  <c r="I8" i="7"/>
  <c r="J8" i="7" s="1"/>
  <c r="I10" i="7" s="1"/>
  <c r="J10" i="7" s="1"/>
  <c r="I11" i="7" s="1"/>
  <c r="J11" i="7" s="1"/>
  <c r="I9" i="7"/>
  <c r="J9" i="7" s="1"/>
  <c r="I12" i="7" s="1"/>
  <c r="J12" i="7" s="1"/>
  <c r="I13" i="7" s="1"/>
  <c r="J13" i="7" s="1"/>
  <c r="M8" i="5"/>
  <c r="N3" i="5" s="1"/>
  <c r="N9" i="5" s="1"/>
  <c r="O3" i="5"/>
  <c r="F10" i="10" l="1"/>
  <c r="G10" i="10" s="1"/>
  <c r="F13" i="10" s="1"/>
  <c r="G13" i="10" s="1"/>
  <c r="F9" i="10"/>
  <c r="G9" i="10" s="1"/>
  <c r="I14" i="7"/>
  <c r="J14" i="7" s="1"/>
  <c r="M14" i="7" s="1"/>
  <c r="I15" i="7"/>
  <c r="P3" i="5"/>
  <c r="P12" i="5" s="1"/>
  <c r="F11" i="10" l="1"/>
  <c r="G11" i="10" s="1"/>
  <c r="F14" i="10"/>
  <c r="G14" i="10" s="1"/>
  <c r="J15" i="7"/>
  <c r="K15" i="7"/>
  <c r="Q3" i="5"/>
  <c r="R3" i="5" s="1"/>
  <c r="S3" i="5" s="1"/>
  <c r="F12" i="10" l="1"/>
  <c r="G12" i="10" s="1"/>
  <c r="M15" i="7"/>
  <c r="L15" i="7"/>
  <c r="K13" i="7" s="1"/>
  <c r="S6" i="5"/>
  <c r="S11" i="5"/>
  <c r="T3" i="5" s="1"/>
  <c r="F15" i="10" l="1"/>
  <c r="G15" i="10" s="1"/>
  <c r="L13" i="7"/>
  <c r="M13" i="7"/>
  <c r="F18" i="10" l="1"/>
  <c r="G18" i="10" s="1"/>
  <c r="F16" i="10"/>
  <c r="G16" i="10" s="1"/>
  <c r="F17" i="10" s="1"/>
  <c r="G17" i="10" s="1"/>
  <c r="K12" i="7"/>
  <c r="K11" i="7"/>
  <c r="F19" i="10" l="1"/>
  <c r="L11" i="7"/>
  <c r="K10" i="7" s="1"/>
  <c r="M11" i="7"/>
  <c r="L12" i="7"/>
  <c r="K9" i="7" s="1"/>
  <c r="M12" i="7"/>
  <c r="G19" i="10" l="1"/>
  <c r="H19" i="10"/>
  <c r="I19" i="10" s="1"/>
  <c r="M9" i="7"/>
  <c r="L9" i="7"/>
  <c r="M10" i="7"/>
  <c r="L10" i="7"/>
  <c r="K8" i="7" s="1"/>
  <c r="H17" i="10" l="1"/>
  <c r="H18" i="10"/>
  <c r="J19" i="10"/>
  <c r="L8" i="7"/>
  <c r="K7" i="7" s="1"/>
  <c r="M8" i="7"/>
  <c r="I18" i="10" l="1"/>
  <c r="J18" i="10"/>
  <c r="I17" i="10"/>
  <c r="H16" i="10" s="1"/>
  <c r="J17" i="10"/>
  <c r="L7" i="7"/>
  <c r="K6" i="7" s="1"/>
  <c r="M7" i="7"/>
  <c r="I16" i="10" l="1"/>
  <c r="H15" i="10" s="1"/>
  <c r="J16" i="10"/>
  <c r="L6" i="7"/>
  <c r="M6" i="7"/>
  <c r="J15" i="10" l="1"/>
  <c r="I15" i="10"/>
  <c r="K4" i="7"/>
  <c r="K5" i="7"/>
  <c r="H12" i="10" l="1"/>
  <c r="H14" i="10"/>
  <c r="L5" i="7"/>
  <c r="M5" i="7"/>
  <c r="M4" i="7"/>
  <c r="L4" i="7"/>
  <c r="I14" i="10" l="1"/>
  <c r="H13" i="10" s="1"/>
  <c r="J14" i="10"/>
  <c r="I12" i="10"/>
  <c r="H11" i="10" s="1"/>
  <c r="J12" i="10"/>
  <c r="I11" i="10" l="1"/>
  <c r="H9" i="10" s="1"/>
  <c r="J11" i="10"/>
  <c r="I13" i="10"/>
  <c r="H10" i="10" s="1"/>
  <c r="J13" i="10"/>
  <c r="I10" i="10" l="1"/>
  <c r="J10" i="10"/>
  <c r="I9" i="10"/>
  <c r="H8" i="10" s="1"/>
  <c r="J9" i="10"/>
  <c r="J8" i="10" l="1"/>
  <c r="I8" i="10"/>
  <c r="H7" i="10" s="1"/>
  <c r="D15" i="4"/>
  <c r="D14" i="4"/>
  <c r="D13" i="4"/>
  <c r="D11" i="4"/>
  <c r="H11" i="4" s="1"/>
  <c r="D10" i="4"/>
  <c r="D9" i="4"/>
  <c r="D8" i="4"/>
  <c r="D7" i="4"/>
  <c r="H7" i="4" s="1"/>
  <c r="D6" i="4"/>
  <c r="D5" i="4"/>
  <c r="H5" i="4" s="1"/>
  <c r="D4" i="4"/>
  <c r="H4" i="4" s="1"/>
  <c r="F15" i="4"/>
  <c r="F14" i="4"/>
  <c r="F13" i="4"/>
  <c r="F12" i="4"/>
  <c r="F11" i="4"/>
  <c r="F10" i="4"/>
  <c r="F9" i="4"/>
  <c r="F8" i="4"/>
  <c r="F7" i="4"/>
  <c r="F6" i="4"/>
  <c r="F5" i="4"/>
  <c r="F4" i="4"/>
  <c r="I7" i="10" l="1"/>
  <c r="J7" i="10"/>
  <c r="H9" i="4"/>
  <c r="H10" i="4"/>
  <c r="H15" i="4"/>
  <c r="H13" i="4"/>
  <c r="H14" i="4"/>
  <c r="H6" i="4"/>
  <c r="H18" i="4" s="1"/>
  <c r="F18" i="4" s="1"/>
  <c r="H12" i="4"/>
  <c r="H8" i="4"/>
  <c r="J4" i="4"/>
  <c r="I8" i="4" s="1"/>
  <c r="L11" i="4"/>
  <c r="L15" i="4"/>
  <c r="K14" i="4" s="1"/>
  <c r="L8" i="4"/>
  <c r="H4" i="10" l="1"/>
  <c r="H6" i="10"/>
  <c r="J5" i="4"/>
  <c r="I9" i="4" s="1"/>
  <c r="J9" i="4" s="1"/>
  <c r="I13" i="4" s="1"/>
  <c r="J13" i="4" s="1"/>
  <c r="G18" i="4"/>
  <c r="K7" i="4"/>
  <c r="I6" i="4"/>
  <c r="J6" i="4" s="1"/>
  <c r="I10" i="4" s="1"/>
  <c r="J10" i="4" s="1"/>
  <c r="I12" i="4" s="1"/>
  <c r="J12" i="4" s="1"/>
  <c r="J8" i="4"/>
  <c r="M8" i="4" s="1"/>
  <c r="L14" i="4"/>
  <c r="I7" i="4"/>
  <c r="J7" i="4" s="1"/>
  <c r="I6" i="10" l="1"/>
  <c r="H5" i="10" s="1"/>
  <c r="J6" i="10"/>
  <c r="I4" i="10"/>
  <c r="J4" i="10"/>
  <c r="F22" i="4"/>
  <c r="H22" i="4" s="1"/>
  <c r="F23" i="4"/>
  <c r="H23" i="4" s="1"/>
  <c r="F21" i="4"/>
  <c r="H21" i="4" s="1"/>
  <c r="J14" i="4"/>
  <c r="M14" i="4" s="1"/>
  <c r="K13" i="4"/>
  <c r="K12" i="4"/>
  <c r="I11" i="4"/>
  <c r="J11" i="4" s="1"/>
  <c r="M11" i="4" s="1"/>
  <c r="M7" i="4"/>
  <c r="L7" i="4"/>
  <c r="K4" i="4" s="1"/>
  <c r="I5" i="10" l="1"/>
  <c r="J5" i="10"/>
  <c r="I15" i="4"/>
  <c r="J15" i="4" s="1"/>
  <c r="M15" i="4" s="1"/>
  <c r="L4" i="4"/>
  <c r="M4" i="4"/>
  <c r="L12" i="4"/>
  <c r="K10" i="4" s="1"/>
  <c r="M12" i="4"/>
  <c r="L13" i="4"/>
  <c r="K9" i="4" s="1"/>
  <c r="M13" i="4"/>
  <c r="L10" i="4" l="1"/>
  <c r="K6" i="4" s="1"/>
  <c r="M10" i="4"/>
  <c r="L9" i="4"/>
  <c r="M9" i="4"/>
  <c r="L6" i="4" l="1"/>
  <c r="K5" i="4" s="1"/>
  <c r="M6" i="4"/>
  <c r="L5" i="4" l="1"/>
  <c r="M5" i="4"/>
</calcChain>
</file>

<file path=xl/sharedStrings.xml><?xml version="1.0" encoding="utf-8"?>
<sst xmlns="http://schemas.openxmlformats.org/spreadsheetml/2006/main" count="345" uniqueCount="84">
  <si>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</si>
  <si>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</si>
  <si>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</si>
  <si>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</si>
  <si>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</si>
  <si>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</si>
  <si>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</si>
  <si>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</si>
  <si>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</si>
  <si>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</si>
  <si>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</si>
  <si>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</si>
  <si>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A, B</t>
  </si>
  <si>
    <t>Atividade</t>
  </si>
  <si>
    <t>Precedências</t>
  </si>
  <si>
    <t>Duração</t>
  </si>
  <si>
    <t>Recurso</t>
  </si>
  <si>
    <t>EFT</t>
  </si>
  <si>
    <t>EST</t>
  </si>
  <si>
    <t>LFT</t>
  </si>
  <si>
    <t>Slack</t>
  </si>
  <si>
    <t>LST</t>
  </si>
  <si>
    <t>EFT = EST + Duração</t>
  </si>
  <si>
    <t>EST = Duração da Maior Precedencia</t>
  </si>
  <si>
    <t>LST = LFT - Duração</t>
  </si>
  <si>
    <t>Slack = LFT-EFT</t>
  </si>
  <si>
    <t>LFT  Das Atividades Finais = EST + Duração (Mantem a maior)</t>
  </si>
  <si>
    <t>LFT Restantes = LST do menor sucessor</t>
  </si>
  <si>
    <t>Atividades Criticas</t>
  </si>
  <si>
    <t>Atividades Finais</t>
  </si>
  <si>
    <t>B, I, J</t>
  </si>
  <si>
    <t>D, L</t>
  </si>
  <si>
    <t>Otimista</t>
  </si>
  <si>
    <t>Pessimista</t>
  </si>
  <si>
    <t>Provável</t>
  </si>
  <si>
    <t>Média</t>
  </si>
  <si>
    <t>TD = 40,8</t>
  </si>
  <si>
    <t>E,H,M</t>
  </si>
  <si>
    <t>B,C,G,I,L,M</t>
  </si>
  <si>
    <t>Caminho Critico</t>
  </si>
  <si>
    <t>Variância</t>
  </si>
  <si>
    <t>Desvio-Padrão</t>
  </si>
  <si>
    <t>K</t>
  </si>
  <si>
    <t>K-média</t>
  </si>
  <si>
    <t>w</t>
  </si>
  <si>
    <t>P(X&lt;=k)</t>
  </si>
  <si>
    <t>---</t>
  </si>
  <si>
    <t>Recursos</t>
  </si>
  <si>
    <t>Tempo t() - registo de tempo de fim</t>
  </si>
  <si>
    <t>PrecRec</t>
  </si>
  <si>
    <t>PrecTotal</t>
  </si>
  <si>
    <t>B,D</t>
  </si>
  <si>
    <t>A,C</t>
  </si>
  <si>
    <t>B,E</t>
  </si>
  <si>
    <t>D,L</t>
  </si>
  <si>
    <t>H,M</t>
  </si>
  <si>
    <t>A,D,C,E,F,J,L,H</t>
  </si>
  <si>
    <t>TD = 47,9</t>
  </si>
  <si>
    <t>Sucessores</t>
  </si>
  <si>
    <t>D,E</t>
  </si>
  <si>
    <t>C,M,H</t>
  </si>
  <si>
    <t>E,G</t>
  </si>
  <si>
    <t>M,H</t>
  </si>
  <si>
    <t>PB (A,D,C,E,F,J,L,H)</t>
  </si>
  <si>
    <t>PB</t>
  </si>
  <si>
    <t>FB1 (B)</t>
  </si>
  <si>
    <t>FB2 (GI)</t>
  </si>
  <si>
    <r>
      <t xml:space="preserve">D,C,F,L, </t>
    </r>
    <r>
      <rPr>
        <sz val="12"/>
        <color rgb="FFFF0000"/>
        <rFont val="Aptos Narrow (corpo)"/>
      </rPr>
      <t>FB1</t>
    </r>
  </si>
  <si>
    <r>
      <t xml:space="preserve">L, </t>
    </r>
    <r>
      <rPr>
        <sz val="12"/>
        <color rgb="FFFF0000"/>
        <rFont val="Aptos Narrow (corpo)"/>
      </rPr>
      <t>FB2</t>
    </r>
  </si>
  <si>
    <r>
      <t xml:space="preserve">A, B, </t>
    </r>
    <r>
      <rPr>
        <sz val="12"/>
        <color rgb="FFFF0000"/>
        <rFont val="Aptos Narrow (corpo)"/>
      </rPr>
      <t>FB1</t>
    </r>
  </si>
  <si>
    <r>
      <t xml:space="preserve">B, I, J, </t>
    </r>
    <r>
      <rPr>
        <sz val="12"/>
        <color rgb="FFFF0000"/>
        <rFont val="Aptos Narrow (corpo)"/>
      </rPr>
      <t>FB2</t>
    </r>
  </si>
  <si>
    <r>
      <t xml:space="preserve">D,C,F,L, </t>
    </r>
    <r>
      <rPr>
        <sz val="12"/>
        <rFont val="Aptos Narrow (corpo)"/>
      </rPr>
      <t>FB1</t>
    </r>
  </si>
  <si>
    <r>
      <t xml:space="preserve">A, B, </t>
    </r>
    <r>
      <rPr>
        <sz val="12"/>
        <rFont val="Aptos Narrow (corpo)"/>
      </rPr>
      <t>FB1</t>
    </r>
  </si>
  <si>
    <r>
      <t xml:space="preserve">L, </t>
    </r>
    <r>
      <rPr>
        <sz val="12"/>
        <rFont val="Aptos Narrow (corpo)"/>
      </rPr>
      <t>FB2</t>
    </r>
  </si>
  <si>
    <r>
      <t xml:space="preserve">B, I, J, </t>
    </r>
    <r>
      <rPr>
        <sz val="12"/>
        <rFont val="Aptos Narrow (corpo)"/>
      </rPr>
      <t>FB2</t>
    </r>
  </si>
  <si>
    <t>FB3 (M)</t>
  </si>
  <si>
    <t>FB3</t>
  </si>
  <si>
    <t>FB3,H</t>
  </si>
  <si>
    <t>TD = 58,9</t>
  </si>
  <si>
    <t>Cadeia B-FB1</t>
  </si>
  <si>
    <t>Cadeia M-FB3</t>
  </si>
  <si>
    <t>Cadeia G-I-FB2</t>
  </si>
  <si>
    <t>Cadeia A-D-C-E-F-J-L-H</t>
  </si>
  <si>
    <t>Inicio da Cadeia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</si>
</sst>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name val="Aptos Narrow"/>
      <family val="2"/>
      <scheme val="minor"/>
    </font>
    <font>
      <sz val="12"/>
      <color theme="1"/>
      <name val="Aptos Narrow"/>
      <scheme val="minor"/>
    </font>
    <font>
      <b/>
      <sz val="12"/>
      <name val="Aptos Narrow"/>
      <scheme val="minor"/>
    </font>
    <font>
      <sz val="12"/>
      <name val="Aptos Narrow"/>
      <scheme val="minor"/>
    </font>
    <font>
      <sz val="12"/>
      <color rgb="FFFF0000"/>
      <name val="Aptos Narrow"/>
      <scheme val="minor"/>
    </font>
    <font>
      <sz val="12"/>
      <color rgb="FFFF0000"/>
      <name val="Aptos Narrow (corpo)"/>
    </font>
    <font>
      <sz val="12"/>
      <name val="Aptos Narrow (corpo)"/>
    </font>
  </fonts>
  <fills count="12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2" fontId="0" fillId="0" borderId="19" xfId="0" applyNumberFormat="1" applyBorder="1" applyAlignment="1">
      <alignment horizontal="center"/>
    </xf>
    <xf numFmtId="164" fontId="0" fillId="0" borderId="8" xfId="0" applyNumberFormat="1" applyBorder="1"/>
    <xf numFmtId="164" fontId="0" fillId="0" borderId="8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0" applyNumberFormat="1" applyBorder="1" applyAlignment="1">
      <alignment vertical="center"/>
    </xf>
    <xf numFmtId="2" fontId="0" fillId="0" borderId="6" xfId="0" applyNumberFormat="1" applyBorder="1" applyAlignment="1">
      <alignment vertical="center"/>
    </xf>
    <xf numFmtId="0" fontId="1" fillId="6" borderId="2" xfId="0" applyFont="1" applyFill="1" applyBorder="1" applyAlignment="1">
      <alignment vertical="center"/>
    </xf>
    <xf numFmtId="0" fontId="0" fillId="6" borderId="2" xfId="0" applyFill="1" applyBorder="1" applyAlignment="1">
      <alignment vertical="center"/>
    </xf>
    <xf numFmtId="164" fontId="0" fillId="6" borderId="2" xfId="0" applyNumberFormat="1" applyFill="1" applyBorder="1" applyAlignment="1">
      <alignment vertical="center"/>
    </xf>
    <xf numFmtId="2" fontId="0" fillId="6" borderId="2" xfId="0" applyNumberForma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/>
    </xf>
    <xf numFmtId="2" fontId="5" fillId="2" borderId="2" xfId="0" applyNumberFormat="1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164" fontId="5" fillId="4" borderId="3" xfId="0" applyNumberFormat="1" applyFont="1" applyFill="1" applyBorder="1" applyAlignment="1">
      <alignment vertical="center"/>
    </xf>
    <xf numFmtId="2" fontId="5" fillId="4" borderId="3" xfId="0" applyNumberFormat="1" applyFont="1" applyFill="1" applyBorder="1" applyAlignment="1">
      <alignment vertical="center"/>
    </xf>
    <xf numFmtId="0" fontId="0" fillId="0" borderId="22" xfId="0" applyBorder="1"/>
    <xf numFmtId="0" fontId="0" fillId="0" borderId="8" xfId="0" applyBorder="1"/>
    <xf numFmtId="164" fontId="0" fillId="0" borderId="22" xfId="0" applyNumberFormat="1" applyBorder="1"/>
    <xf numFmtId="0" fontId="1" fillId="7" borderId="1" xfId="0" applyFont="1" applyFill="1" applyBorder="1" applyAlignment="1">
      <alignment horizontal="center" vertical="center"/>
    </xf>
    <xf numFmtId="9" fontId="0" fillId="7" borderId="22" xfId="0" applyNumberFormat="1" applyFill="1" applyBorder="1"/>
    <xf numFmtId="9" fontId="0" fillId="7" borderId="8" xfId="0" applyNumberFormat="1" applyFill="1" applyBorder="1"/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0" fontId="1" fillId="0" borderId="6" xfId="0" quotePrefix="1" applyFont="1" applyBorder="1" applyAlignment="1">
      <alignment vertical="center"/>
    </xf>
    <xf numFmtId="0" fontId="1" fillId="0" borderId="2" xfId="0" quotePrefix="1" applyFont="1" applyBorder="1" applyAlignment="1">
      <alignment vertical="center"/>
    </xf>
    <xf numFmtId="1" fontId="1" fillId="0" borderId="6" xfId="0" applyNumberFormat="1" applyFont="1" applyBorder="1" applyAlignment="1">
      <alignment vertical="center"/>
    </xf>
    <xf numFmtId="1" fontId="1" fillId="0" borderId="2" xfId="0" applyNumberFormat="1" applyFont="1" applyBorder="1" applyAlignment="1">
      <alignment vertical="center"/>
    </xf>
    <xf numFmtId="1" fontId="4" fillId="0" borderId="2" xfId="0" applyNumberFormat="1" applyFont="1" applyBorder="1" applyAlignment="1">
      <alignment vertical="center"/>
    </xf>
    <xf numFmtId="1" fontId="4" fillId="0" borderId="3" xfId="0" applyNumberFormat="1" applyFont="1" applyBorder="1" applyAlignment="1">
      <alignment vertical="center"/>
    </xf>
    <xf numFmtId="1" fontId="3" fillId="0" borderId="6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vertical="center"/>
    </xf>
    <xf numFmtId="1" fontId="5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64" fontId="0" fillId="6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9" borderId="0" xfId="0" applyFill="1" applyAlignment="1">
      <alignment horizontal="center" vertical="center"/>
    </xf>
    <xf numFmtId="164" fontId="0" fillId="9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2" fontId="0" fillId="0" borderId="7" xfId="0" applyNumberFormat="1" applyBorder="1" applyAlignment="1">
      <alignment vertical="center"/>
    </xf>
    <xf numFmtId="164" fontId="0" fillId="0" borderId="25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2" fillId="9" borderId="0" xfId="0" applyFont="1" applyFill="1" applyAlignment="1">
      <alignment horizontal="center" vertical="center"/>
    </xf>
    <xf numFmtId="0" fontId="5" fillId="6" borderId="10" xfId="0" applyFont="1" applyFill="1" applyBorder="1" applyAlignment="1">
      <alignment vertical="center"/>
    </xf>
    <xf numFmtId="0" fontId="5" fillId="6" borderId="9" xfId="0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vertical="center"/>
    </xf>
    <xf numFmtId="0" fontId="3" fillId="6" borderId="2" xfId="0" applyFont="1" applyFill="1" applyBorder="1" applyAlignment="1">
      <alignment vertical="center"/>
    </xf>
    <xf numFmtId="0" fontId="5" fillId="6" borderId="2" xfId="0" applyFont="1" applyFill="1" applyBorder="1" applyAlignment="1">
      <alignment vertical="center"/>
    </xf>
    <xf numFmtId="164" fontId="5" fillId="4" borderId="23" xfId="0" applyNumberFormat="1" applyFont="1" applyFill="1" applyBorder="1" applyAlignment="1">
      <alignment vertical="center"/>
    </xf>
    <xf numFmtId="164" fontId="3" fillId="6" borderId="7" xfId="0" applyNumberFormat="1" applyFont="1" applyFill="1" applyBorder="1" applyAlignment="1">
      <alignment vertical="center"/>
    </xf>
    <xf numFmtId="164" fontId="3" fillId="6" borderId="2" xfId="0" applyNumberFormat="1" applyFont="1" applyFill="1" applyBorder="1" applyAlignment="1">
      <alignment vertical="center"/>
    </xf>
    <xf numFmtId="164" fontId="5" fillId="6" borderId="2" xfId="0" applyNumberFormat="1" applyFont="1" applyFill="1" applyBorder="1" applyAlignment="1">
      <alignment vertical="center"/>
    </xf>
    <xf numFmtId="2" fontId="0" fillId="6" borderId="7" xfId="0" applyNumberFormat="1" applyFill="1" applyBorder="1" applyAlignment="1">
      <alignment vertical="center"/>
    </xf>
    <xf numFmtId="2" fontId="5" fillId="6" borderId="2" xfId="0" applyNumberFormat="1" applyFont="1" applyFill="1" applyBorder="1" applyAlignment="1">
      <alignment vertical="center"/>
    </xf>
    <xf numFmtId="2" fontId="0" fillId="2" borderId="2" xfId="0" applyNumberFormat="1" applyFill="1" applyBorder="1" applyAlignment="1">
      <alignment vertical="center"/>
    </xf>
    <xf numFmtId="164" fontId="0" fillId="6" borderId="7" xfId="0" applyNumberFormat="1" applyFill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64" fontId="0" fillId="2" borderId="7" xfId="0" applyNumberFormat="1" applyFill="1" applyBorder="1" applyAlignment="1">
      <alignment vertical="center"/>
    </xf>
    <xf numFmtId="164" fontId="0" fillId="6" borderId="25" xfId="0" applyNumberFormat="1" applyFill="1" applyBorder="1" applyAlignment="1">
      <alignment vertical="center"/>
    </xf>
    <xf numFmtId="164" fontId="0" fillId="2" borderId="25" xfId="0" applyNumberFormat="1" applyFill="1" applyBorder="1" applyAlignment="1">
      <alignment vertical="center"/>
    </xf>
    <xf numFmtId="0" fontId="0" fillId="8" borderId="16" xfId="0" applyFill="1" applyBorder="1" applyAlignment="1">
      <alignment horizontal="center"/>
    </xf>
    <xf numFmtId="0" fontId="3" fillId="5" borderId="17" xfId="0" applyFont="1" applyFill="1" applyBorder="1" applyAlignment="1">
      <alignment vertical="center"/>
    </xf>
    <xf numFmtId="0" fontId="0" fillId="8" borderId="20" xfId="0" applyFill="1" applyBorder="1" applyAlignment="1">
      <alignment horizontal="center"/>
    </xf>
    <xf numFmtId="0" fontId="3" fillId="5" borderId="21" xfId="0" applyFont="1" applyFill="1" applyBorder="1" applyAlignment="1">
      <alignment vertical="center"/>
    </xf>
    <xf numFmtId="0" fontId="5" fillId="5" borderId="21" xfId="0" applyFont="1" applyFill="1" applyBorder="1" applyAlignment="1">
      <alignment vertical="center"/>
    </xf>
    <xf numFmtId="0" fontId="0" fillId="8" borderId="18" xfId="0" applyFill="1" applyBorder="1" applyAlignment="1">
      <alignment horizontal="center"/>
    </xf>
    <xf numFmtId="0" fontId="3" fillId="5" borderId="19" xfId="0" applyFont="1" applyFill="1" applyBorder="1" applyAlignment="1">
      <alignment vertical="center"/>
    </xf>
    <xf numFmtId="0" fontId="3" fillId="7" borderId="2" xfId="0" applyFont="1" applyFill="1" applyBorder="1" applyAlignment="1">
      <alignment vertical="center"/>
    </xf>
    <xf numFmtId="164" fontId="2" fillId="6" borderId="9" xfId="0" applyNumberFormat="1" applyFont="1" applyFill="1" applyBorder="1"/>
    <xf numFmtId="164" fontId="2" fillId="6" borderId="9" xfId="0" applyNumberFormat="1" applyFont="1" applyFill="1" applyBorder="1" applyAlignment="1">
      <alignment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164" fontId="2" fillId="6" borderId="11" xfId="0" applyNumberFormat="1" applyFont="1" applyFill="1" applyBorder="1" applyAlignment="1">
      <alignment vertical="center"/>
    </xf>
    <xf numFmtId="0" fontId="5" fillId="10" borderId="12" xfId="0" applyFont="1" applyFill="1" applyBorder="1" applyAlignment="1">
      <alignment vertical="center"/>
    </xf>
    <xf numFmtId="0" fontId="2" fillId="10" borderId="13" xfId="0" applyFont="1" applyFill="1" applyBorder="1"/>
    <xf numFmtId="164" fontId="2" fillId="10" borderId="13" xfId="0" applyNumberFormat="1" applyFont="1" applyFill="1" applyBorder="1"/>
    <xf numFmtId="164" fontId="5" fillId="10" borderId="13" xfId="0" applyNumberFormat="1" applyFont="1" applyFill="1" applyBorder="1" applyAlignment="1">
      <alignment vertical="center"/>
    </xf>
    <xf numFmtId="164" fontId="2" fillId="10" borderId="13" xfId="0" applyNumberFormat="1" applyFont="1" applyFill="1" applyBorder="1" applyAlignment="1">
      <alignment vertical="center"/>
    </xf>
    <xf numFmtId="164" fontId="2" fillId="10" borderId="14" xfId="0" applyNumberFormat="1" applyFont="1" applyFill="1" applyBorder="1" applyAlignment="1">
      <alignment vertical="center"/>
    </xf>
    <xf numFmtId="0" fontId="5" fillId="10" borderId="10" xfId="0" applyFont="1" applyFill="1" applyBorder="1" applyAlignment="1">
      <alignment vertical="center"/>
    </xf>
    <xf numFmtId="0" fontId="5" fillId="10" borderId="9" xfId="0" applyFont="1" applyFill="1" applyBorder="1" applyAlignment="1">
      <alignment vertical="center"/>
    </xf>
    <xf numFmtId="164" fontId="2" fillId="10" borderId="9" xfId="0" applyNumberFormat="1" applyFont="1" applyFill="1" applyBorder="1"/>
    <xf numFmtId="164" fontId="2" fillId="10" borderId="9" xfId="0" applyNumberFormat="1" applyFont="1" applyFill="1" applyBorder="1" applyAlignment="1">
      <alignment vertical="center"/>
    </xf>
    <xf numFmtId="164" fontId="2" fillId="10" borderId="11" xfId="0" applyNumberFormat="1" applyFont="1" applyFill="1" applyBorder="1" applyAlignment="1">
      <alignment vertical="center"/>
    </xf>
    <xf numFmtId="164" fontId="5" fillId="10" borderId="9" xfId="0" applyNumberFormat="1" applyFont="1" applyFill="1" applyBorder="1" applyAlignment="1">
      <alignment vertical="center"/>
    </xf>
    <xf numFmtId="0" fontId="5" fillId="11" borderId="10" xfId="0" applyFont="1" applyFill="1" applyBorder="1" applyAlignment="1">
      <alignment vertical="center"/>
    </xf>
    <xf numFmtId="0" fontId="5" fillId="11" borderId="9" xfId="0" applyFont="1" applyFill="1" applyBorder="1" applyAlignment="1">
      <alignment vertical="center"/>
    </xf>
    <xf numFmtId="164" fontId="2" fillId="11" borderId="9" xfId="0" applyNumberFormat="1" applyFont="1" applyFill="1" applyBorder="1"/>
    <xf numFmtId="164" fontId="2" fillId="11" borderId="9" xfId="0" applyNumberFormat="1" applyFont="1" applyFill="1" applyBorder="1" applyAlignment="1">
      <alignment vertical="center"/>
    </xf>
    <xf numFmtId="164" fontId="2" fillId="11" borderId="11" xfId="0" applyNumberFormat="1" applyFont="1" applyFill="1" applyBorder="1" applyAlignment="1">
      <alignment vertical="center"/>
    </xf>
    <xf numFmtId="0" fontId="5" fillId="5" borderId="10" xfId="0" applyFont="1" applyFill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164" fontId="2" fillId="5" borderId="9" xfId="0" applyNumberFormat="1" applyFont="1" applyFill="1" applyBorder="1"/>
    <xf numFmtId="164" fontId="2" fillId="5" borderId="9" xfId="0" applyNumberFormat="1" applyFont="1" applyFill="1" applyBorder="1" applyAlignment="1">
      <alignment vertical="center"/>
    </xf>
    <xf numFmtId="164" fontId="2" fillId="5" borderId="11" xfId="0" applyNumberFormat="1" applyFont="1" applyFill="1" applyBorder="1" applyAlignment="1">
      <alignment vertical="center"/>
    </xf>
    <xf numFmtId="0" fontId="6" fillId="6" borderId="2" xfId="0" applyFont="1" applyFill="1" applyBorder="1" applyAlignment="1">
      <alignment vertical="center"/>
    </xf>
    <xf numFmtId="0" fontId="6" fillId="7" borderId="2" xfId="0" applyFont="1" applyFill="1" applyBorder="1" applyAlignment="1">
      <alignment vertical="center"/>
    </xf>
    <xf numFmtId="0" fontId="5" fillId="11" borderId="2" xfId="0" applyFont="1" applyFill="1" applyBorder="1" applyAlignment="1">
      <alignment vertical="center"/>
    </xf>
    <xf numFmtId="0" fontId="6" fillId="11" borderId="2" xfId="0" applyFont="1" applyFill="1" applyBorder="1" applyAlignment="1">
      <alignment vertical="center"/>
    </xf>
    <xf numFmtId="0" fontId="6" fillId="11" borderId="26" xfId="0" applyFont="1" applyFill="1" applyBorder="1" applyAlignment="1">
      <alignment vertical="center"/>
    </xf>
    <xf numFmtId="0" fontId="5" fillId="11" borderId="26" xfId="0" applyFont="1" applyFill="1" applyBorder="1" applyAlignment="1">
      <alignment vertical="center"/>
    </xf>
    <xf numFmtId="0" fontId="3" fillId="10" borderId="7" xfId="0" applyFont="1" applyFill="1" applyBorder="1" applyAlignment="1">
      <alignment vertical="center"/>
    </xf>
    <xf numFmtId="0" fontId="3" fillId="10" borderId="2" xfId="0" applyFont="1" applyFill="1" applyBorder="1" applyAlignment="1">
      <alignment vertical="center"/>
    </xf>
    <xf numFmtId="0" fontId="5" fillId="10" borderId="2" xfId="0" applyFont="1" applyFill="1" applyBorder="1" applyAlignment="1">
      <alignment vertical="center"/>
    </xf>
    <xf numFmtId="0" fontId="5" fillId="10" borderId="3" xfId="0" applyFont="1" applyFill="1" applyBorder="1" applyAlignment="1">
      <alignment vertical="center"/>
    </xf>
    <xf numFmtId="0" fontId="6" fillId="10" borderId="3" xfId="0" applyFont="1" applyFill="1" applyBorder="1" applyAlignment="1">
      <alignment vertical="center"/>
    </xf>
    <xf numFmtId="0" fontId="6" fillId="10" borderId="1" xfId="0" applyFont="1" applyFill="1" applyBorder="1" applyAlignment="1">
      <alignment vertical="center"/>
    </xf>
    <xf numFmtId="0" fontId="0" fillId="10" borderId="1" xfId="0" applyFill="1" applyBorder="1"/>
    <xf numFmtId="0" fontId="0" fillId="10" borderId="4" xfId="0" applyFill="1" applyBorder="1" applyAlignment="1">
      <alignment horizontal="left" vertical="center"/>
    </xf>
    <xf numFmtId="0" fontId="0" fillId="10" borderId="5" xfId="0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164" fontId="0" fillId="0" borderId="19" xfId="0" applyNumberFormat="1" applyBorder="1"/>
    <xf numFmtId="0" fontId="6" fillId="10" borderId="9" xfId="0" applyFont="1" applyFill="1" applyBorder="1" applyAlignment="1">
      <alignment vertical="center"/>
    </xf>
    <xf numFmtId="0" fontId="3" fillId="10" borderId="9" xfId="0" applyFont="1" applyFill="1" applyBorder="1" applyAlignment="1">
      <alignment vertical="center"/>
    </xf>
    <xf numFmtId="164" fontId="3" fillId="10" borderId="9" xfId="0" applyNumberFormat="1" applyFont="1" applyFill="1" applyBorder="1" applyAlignment="1">
      <alignment vertical="center"/>
    </xf>
    <xf numFmtId="0" fontId="3" fillId="6" borderId="9" xfId="0" applyFont="1" applyFill="1" applyBorder="1" applyAlignment="1">
      <alignment vertical="center"/>
    </xf>
    <xf numFmtId="164" fontId="3" fillId="6" borderId="9" xfId="0" applyNumberFormat="1" applyFont="1" applyFill="1" applyBorder="1" applyAlignment="1">
      <alignment vertical="center"/>
    </xf>
    <xf numFmtId="0" fontId="3" fillId="7" borderId="9" xfId="0" applyFont="1" applyFill="1" applyBorder="1" applyAlignment="1">
      <alignment vertical="center"/>
    </xf>
    <xf numFmtId="164" fontId="3" fillId="7" borderId="9" xfId="0" applyNumberFormat="1" applyFont="1" applyFill="1" applyBorder="1" applyAlignment="1">
      <alignment vertical="center"/>
    </xf>
    <xf numFmtId="0" fontId="6" fillId="11" borderId="9" xfId="0" applyFont="1" applyFill="1" applyBorder="1" applyAlignment="1">
      <alignment vertical="center"/>
    </xf>
    <xf numFmtId="164" fontId="5" fillId="11" borderId="9" xfId="0" applyNumberFormat="1" applyFont="1" applyFill="1" applyBorder="1" applyAlignment="1">
      <alignment vertical="center"/>
    </xf>
    <xf numFmtId="0" fontId="3" fillId="10" borderId="10" xfId="0" applyFont="1" applyFill="1" applyBorder="1" applyAlignment="1">
      <alignment vertical="center"/>
    </xf>
    <xf numFmtId="164" fontId="0" fillId="10" borderId="11" xfId="0" applyNumberFormat="1" applyFill="1" applyBorder="1"/>
    <xf numFmtId="0" fontId="3" fillId="6" borderId="10" xfId="0" applyFont="1" applyFill="1" applyBorder="1" applyAlignment="1">
      <alignment vertical="center"/>
    </xf>
    <xf numFmtId="164" fontId="0" fillId="6" borderId="11" xfId="0" applyNumberFormat="1" applyFill="1" applyBorder="1"/>
    <xf numFmtId="0" fontId="6" fillId="6" borderId="10" xfId="0" applyFont="1" applyFill="1" applyBorder="1" applyAlignment="1">
      <alignment vertical="center"/>
    </xf>
    <xf numFmtId="0" fontId="3" fillId="7" borderId="10" xfId="0" applyFont="1" applyFill="1" applyBorder="1" applyAlignment="1">
      <alignment vertical="center"/>
    </xf>
    <xf numFmtId="164" fontId="0" fillId="7" borderId="11" xfId="0" applyNumberFormat="1" applyFill="1" applyBorder="1"/>
    <xf numFmtId="0" fontId="6" fillId="7" borderId="10" xfId="0" applyFont="1" applyFill="1" applyBorder="1" applyAlignment="1">
      <alignment vertical="center"/>
    </xf>
    <xf numFmtId="164" fontId="0" fillId="11" borderId="11" xfId="0" applyNumberFormat="1" applyFill="1" applyBorder="1"/>
    <xf numFmtId="0" fontId="6" fillId="11" borderId="10" xfId="0" applyFont="1" applyFill="1" applyBorder="1" applyAlignment="1">
      <alignment vertical="center"/>
    </xf>
    <xf numFmtId="0" fontId="6" fillId="10" borderId="12" xfId="0" applyFont="1" applyFill="1" applyBorder="1" applyAlignment="1">
      <alignment vertical="center"/>
    </xf>
    <xf numFmtId="0" fontId="0" fillId="10" borderId="13" xfId="0" applyFill="1" applyBorder="1"/>
    <xf numFmtId="164" fontId="0" fillId="10" borderId="13" xfId="0" applyNumberFormat="1" applyFill="1" applyBorder="1"/>
    <xf numFmtId="164" fontId="0" fillId="10" borderId="14" xfId="0" applyNumberFormat="1" applyFill="1" applyBorder="1"/>
    <xf numFmtId="0" fontId="3" fillId="10" borderId="30" xfId="0" applyFont="1" applyFill="1" applyBorder="1" applyAlignment="1">
      <alignment vertical="center"/>
    </xf>
    <xf numFmtId="0" fontId="3" fillId="10" borderId="24" xfId="0" applyFont="1" applyFill="1" applyBorder="1" applyAlignment="1">
      <alignment vertical="center"/>
    </xf>
    <xf numFmtId="164" fontId="3" fillId="10" borderId="24" xfId="0" applyNumberFormat="1" applyFont="1" applyFill="1" applyBorder="1" applyAlignment="1">
      <alignment vertical="center"/>
    </xf>
    <xf numFmtId="164" fontId="0" fillId="10" borderId="31" xfId="0" applyNumberFormat="1" applyFill="1" applyBorder="1"/>
    <xf numFmtId="0" fontId="1" fillId="3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6" borderId="4" xfId="0" applyFill="1" applyBorder="1" applyAlignment="1">
      <alignment horizontal="left"/>
    </xf>
    <xf numFmtId="0" fontId="0" fillId="6" borderId="5" xfId="0" applyFill="1" applyBorder="1" applyAlignment="1">
      <alignment horizontal="left"/>
    </xf>
    <xf numFmtId="0" fontId="1" fillId="9" borderId="1" xfId="0" applyFont="1" applyFill="1" applyBorder="1" applyAlignment="1">
      <alignment horizontal="center" vertical="center"/>
    </xf>
    <xf numFmtId="0" fontId="0" fillId="9" borderId="4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164" fontId="1" fillId="10" borderId="1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FCD71-6488-3C4E-B911-567B64C12870}">
  <dimension ref="B2:G15"/>
  <sheetViews>
    <sheetView zoomScale="150" zoomScaleNormal="150" workbookViewId="0"/>
  </sheetViews>
  <sheetFormatPr baseColWidth="10" defaultRowHeight="16" x14ac:dyDescent="0.2"/>
  <cols>
    <col min="1" max="1" width="11" customWidth="1"/>
    <col min="2" max="2" width="15.33203125" bestFit="1" customWidth="1"/>
    <col min="3" max="3" width="12.5" bestFit="1" customWidth="1"/>
    <col min="4" max="5" width="12.5" customWidth="1"/>
    <col min="6" max="6" width="13.33203125" bestFit="1" customWidth="1"/>
    <col min="7" max="9" width="9.1640625" customWidth="1"/>
  </cols>
  <sheetData>
    <row r="2" spans="2:7" ht="17" thickBot="1" x14ac:dyDescent="0.25"/>
    <row r="3" spans="2:7" ht="17" thickBot="1" x14ac:dyDescent="0.25">
      <c r="B3" s="8" t="s">
        <v>13</v>
      </c>
      <c r="C3" s="8" t="s">
        <v>14</v>
      </c>
      <c r="D3" s="8" t="s">
        <v>32</v>
      </c>
      <c r="E3" s="8" t="s">
        <v>34</v>
      </c>
      <c r="F3" s="8" t="s">
        <v>33</v>
      </c>
      <c r="G3" s="8" t="s">
        <v>16</v>
      </c>
    </row>
    <row r="4" spans="2:7" x14ac:dyDescent="0.2">
      <c r="B4" s="9" t="s">
        <v>0</v>
      </c>
      <c r="C4" s="43" t="s">
        <v>46</v>
      </c>
      <c r="D4" s="9">
        <f>E4-3</f>
        <v>5</v>
      </c>
      <c r="E4" s="9">
        <v>8</v>
      </c>
      <c r="F4" s="9">
        <f>E4+2</f>
        <v>10</v>
      </c>
      <c r="G4" s="45">
        <v>3</v>
      </c>
    </row>
    <row r="5" spans="2:7" x14ac:dyDescent="0.2">
      <c r="B5" s="17" t="s">
        <v>1</v>
      </c>
      <c r="C5" s="44" t="s">
        <v>46</v>
      </c>
      <c r="D5" s="17">
        <f>E5-2</f>
        <v>4</v>
      </c>
      <c r="E5" s="17">
        <v>6</v>
      </c>
      <c r="F5" s="17">
        <f>E5+4</f>
        <v>10</v>
      </c>
      <c r="G5" s="46">
        <v>1</v>
      </c>
    </row>
    <row r="6" spans="2:7" x14ac:dyDescent="0.2">
      <c r="B6" s="17" t="s">
        <v>2</v>
      </c>
      <c r="C6" s="17" t="s">
        <v>1</v>
      </c>
      <c r="D6" s="17">
        <f>E6-0</f>
        <v>9</v>
      </c>
      <c r="E6" s="17">
        <v>9</v>
      </c>
      <c r="F6" s="17">
        <f>E6+3</f>
        <v>12</v>
      </c>
      <c r="G6" s="46">
        <v>4</v>
      </c>
    </row>
    <row r="7" spans="2:7" x14ac:dyDescent="0.2">
      <c r="B7" s="17" t="s">
        <v>3</v>
      </c>
      <c r="C7" s="17" t="s">
        <v>12</v>
      </c>
      <c r="D7" s="17">
        <f>E7-1</f>
        <v>1</v>
      </c>
      <c r="E7" s="17">
        <v>2</v>
      </c>
      <c r="F7" s="17">
        <f>E7+1</f>
        <v>3</v>
      </c>
      <c r="G7" s="46">
        <v>2</v>
      </c>
    </row>
    <row r="8" spans="2:7" x14ac:dyDescent="0.2">
      <c r="B8" s="35" t="s">
        <v>4</v>
      </c>
      <c r="C8" s="35" t="s">
        <v>0</v>
      </c>
      <c r="D8" s="35">
        <f>E8-1</f>
        <v>5</v>
      </c>
      <c r="E8" s="35">
        <v>6</v>
      </c>
      <c r="F8" s="35">
        <f>E8+4</f>
        <v>10</v>
      </c>
      <c r="G8" s="47">
        <v>4</v>
      </c>
    </row>
    <row r="9" spans="2:7" x14ac:dyDescent="0.2">
      <c r="B9" s="17" t="s">
        <v>5</v>
      </c>
      <c r="C9" s="17" t="s">
        <v>1</v>
      </c>
      <c r="D9" s="17">
        <f>E9-1</f>
        <v>1</v>
      </c>
      <c r="E9" s="17">
        <v>2</v>
      </c>
      <c r="F9" s="17">
        <f>E9+1</f>
        <v>3</v>
      </c>
      <c r="G9" s="46">
        <v>4</v>
      </c>
    </row>
    <row r="10" spans="2:7" x14ac:dyDescent="0.2">
      <c r="B10" s="17" t="s">
        <v>6</v>
      </c>
      <c r="C10" s="17" t="s">
        <v>2</v>
      </c>
      <c r="D10" s="17">
        <f>E10-1</f>
        <v>7</v>
      </c>
      <c r="E10" s="17">
        <v>8</v>
      </c>
      <c r="F10" s="17">
        <f>E10+5</f>
        <v>13</v>
      </c>
      <c r="G10" s="46">
        <v>1</v>
      </c>
    </row>
    <row r="11" spans="2:7" x14ac:dyDescent="0.2">
      <c r="B11" s="35" t="s">
        <v>7</v>
      </c>
      <c r="C11" s="35" t="s">
        <v>3</v>
      </c>
      <c r="D11" s="35">
        <f>E11-2</f>
        <v>7</v>
      </c>
      <c r="E11" s="35">
        <v>9</v>
      </c>
      <c r="F11" s="35">
        <f>E11+4</f>
        <v>13</v>
      </c>
      <c r="G11" s="47">
        <v>5</v>
      </c>
    </row>
    <row r="12" spans="2:7" x14ac:dyDescent="0.2">
      <c r="B12" s="17" t="s">
        <v>8</v>
      </c>
      <c r="C12" s="17" t="s">
        <v>6</v>
      </c>
      <c r="D12" s="17">
        <v>1</v>
      </c>
      <c r="E12" s="17">
        <v>5</v>
      </c>
      <c r="F12" s="17">
        <f>E12+4</f>
        <v>9</v>
      </c>
      <c r="G12" s="46">
        <v>4</v>
      </c>
    </row>
    <row r="13" spans="2:7" x14ac:dyDescent="0.2">
      <c r="B13" s="17" t="s">
        <v>9</v>
      </c>
      <c r="C13" s="17" t="s">
        <v>5</v>
      </c>
      <c r="D13" s="17">
        <f>E13-0</f>
        <v>5</v>
      </c>
      <c r="E13" s="17">
        <v>5</v>
      </c>
      <c r="F13" s="17">
        <f>E13+5</f>
        <v>10</v>
      </c>
      <c r="G13" s="46">
        <v>1</v>
      </c>
    </row>
    <row r="14" spans="2:7" x14ac:dyDescent="0.2">
      <c r="B14" s="17" t="s">
        <v>10</v>
      </c>
      <c r="C14" s="17" t="s">
        <v>30</v>
      </c>
      <c r="D14" s="17">
        <f>E14-2</f>
        <v>3</v>
      </c>
      <c r="E14" s="17">
        <v>5</v>
      </c>
      <c r="F14" s="17">
        <f>E14+2</f>
        <v>7</v>
      </c>
      <c r="G14" s="46">
        <v>3</v>
      </c>
    </row>
    <row r="15" spans="2:7" ht="17" thickBot="1" x14ac:dyDescent="0.25">
      <c r="B15" s="38" t="s">
        <v>11</v>
      </c>
      <c r="C15" s="38" t="s">
        <v>31</v>
      </c>
      <c r="D15" s="38">
        <f>E15-2</f>
        <v>4</v>
      </c>
      <c r="E15" s="38">
        <v>6</v>
      </c>
      <c r="F15" s="38">
        <f>E15+4</f>
        <v>10</v>
      </c>
      <c r="G15" s="48">
        <v>0</v>
      </c>
    </row>
  </sheetData>
  <pageMargins left="0.7" right="0.7" top="0.75" bottom="0.75" header="0.3" footer="0.3"/>
  <ignoredErrors>
    <ignoredError sqref="F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14338-38A4-5A42-AB1C-7E283696B14F}">
  <dimension ref="B2:M29"/>
  <sheetViews>
    <sheetView zoomScale="110" zoomScaleNormal="110" workbookViewId="0"/>
  </sheetViews>
  <sheetFormatPr baseColWidth="10" defaultRowHeight="16" x14ac:dyDescent="0.2"/>
  <cols>
    <col min="1" max="1" width="11" customWidth="1"/>
    <col min="2" max="2" width="15.33203125" bestFit="1" customWidth="1"/>
    <col min="3" max="3" width="12.5" bestFit="1" customWidth="1"/>
    <col min="4" max="5" width="12.5" customWidth="1"/>
    <col min="6" max="6" width="13.33203125" bestFit="1" customWidth="1"/>
    <col min="7" max="9" width="9.1640625" customWidth="1"/>
  </cols>
  <sheetData>
    <row r="2" spans="2:13" ht="17" thickBot="1" x14ac:dyDescent="0.25"/>
    <row r="3" spans="2:13" ht="17" thickBot="1" x14ac:dyDescent="0.25">
      <c r="B3" s="8" t="s">
        <v>13</v>
      </c>
      <c r="C3" s="8" t="s">
        <v>14</v>
      </c>
      <c r="D3" s="8" t="s">
        <v>32</v>
      </c>
      <c r="E3" s="8" t="s">
        <v>34</v>
      </c>
      <c r="F3" s="8" t="s">
        <v>33</v>
      </c>
      <c r="G3" s="8" t="s">
        <v>35</v>
      </c>
      <c r="H3" s="8" t="s">
        <v>40</v>
      </c>
      <c r="I3" s="8" t="s">
        <v>18</v>
      </c>
      <c r="J3" s="8" t="s">
        <v>17</v>
      </c>
      <c r="K3" s="8" t="s">
        <v>19</v>
      </c>
      <c r="L3" s="8" t="s">
        <v>21</v>
      </c>
      <c r="M3" s="8" t="s">
        <v>20</v>
      </c>
    </row>
    <row r="4" spans="2:13" x14ac:dyDescent="0.2">
      <c r="B4" s="9" t="s">
        <v>0</v>
      </c>
      <c r="C4" s="10"/>
      <c r="D4" s="10">
        <f>E4-3</f>
        <v>5</v>
      </c>
      <c r="E4" s="10">
        <v>8</v>
      </c>
      <c r="F4" s="10">
        <f>E4+2</f>
        <v>10</v>
      </c>
      <c r="G4" s="11">
        <f t="shared" ref="G4:G15" si="0">((D4)+(E4*4)+(F4))/6</f>
        <v>7.833333333333333</v>
      </c>
      <c r="H4" s="12">
        <f t="shared" ref="H4:H14" si="1">(D4-F4)^2/36</f>
        <v>0.69444444444444442</v>
      </c>
      <c r="I4" s="11">
        <v>0</v>
      </c>
      <c r="J4" s="11">
        <f>I4+G4</f>
        <v>7.833333333333333</v>
      </c>
      <c r="K4" s="11">
        <f>MIN(L7,L8)</f>
        <v>29.466666666666661</v>
      </c>
      <c r="L4" s="11">
        <f>K4-G4</f>
        <v>21.633333333333329</v>
      </c>
      <c r="M4" s="11">
        <f t="shared" ref="M4:M15" si="2">K4-J4</f>
        <v>21.633333333333329</v>
      </c>
    </row>
    <row r="5" spans="2:13" x14ac:dyDescent="0.2">
      <c r="B5" s="13" t="s">
        <v>1</v>
      </c>
      <c r="C5" s="14"/>
      <c r="D5" s="14">
        <f>E5-2</f>
        <v>4</v>
      </c>
      <c r="E5" s="14">
        <v>6</v>
      </c>
      <c r="F5" s="14">
        <f>E5+4</f>
        <v>10</v>
      </c>
      <c r="G5" s="15">
        <f t="shared" si="0"/>
        <v>6.333333333333333</v>
      </c>
      <c r="H5" s="16">
        <f t="shared" si="1"/>
        <v>1</v>
      </c>
      <c r="I5" s="15">
        <v>0</v>
      </c>
      <c r="J5" s="15">
        <f>I5+G5</f>
        <v>6.333333333333333</v>
      </c>
      <c r="K5" s="15">
        <f>MIN(L6,L7,L9,L14)</f>
        <v>6.2999999999999954</v>
      </c>
      <c r="L5" s="15">
        <f t="shared" ref="L5:L13" si="3">K5-G5</f>
        <v>-3.3333333333337656E-2</v>
      </c>
      <c r="M5" s="15">
        <f t="shared" si="2"/>
        <v>-3.3333333333337656E-2</v>
      </c>
    </row>
    <row r="6" spans="2:13" x14ac:dyDescent="0.2">
      <c r="B6" s="13" t="s">
        <v>2</v>
      </c>
      <c r="C6" s="14" t="s">
        <v>1</v>
      </c>
      <c r="D6" s="14">
        <f>E6-0</f>
        <v>9</v>
      </c>
      <c r="E6" s="14">
        <v>9</v>
      </c>
      <c r="F6" s="14">
        <f>E6+3</f>
        <v>12</v>
      </c>
      <c r="G6" s="15">
        <f t="shared" si="0"/>
        <v>9.5</v>
      </c>
      <c r="H6" s="16">
        <f t="shared" si="1"/>
        <v>0.25</v>
      </c>
      <c r="I6" s="15">
        <f>J5</f>
        <v>6.333333333333333</v>
      </c>
      <c r="J6" s="15">
        <f t="shared" ref="J6:J15" si="4">I6+G6</f>
        <v>15.833333333333332</v>
      </c>
      <c r="K6" s="15">
        <f>MIN(L10)</f>
        <v>15.799999999999995</v>
      </c>
      <c r="L6" s="15">
        <f t="shared" si="3"/>
        <v>6.2999999999999954</v>
      </c>
      <c r="M6" s="15">
        <f t="shared" si="2"/>
        <v>-3.3333333333336768E-2</v>
      </c>
    </row>
    <row r="7" spans="2:13" x14ac:dyDescent="0.2">
      <c r="B7" s="17" t="s">
        <v>3</v>
      </c>
      <c r="C7" s="18" t="s">
        <v>12</v>
      </c>
      <c r="D7" s="18">
        <f>E7-1</f>
        <v>1</v>
      </c>
      <c r="E7" s="18">
        <v>2</v>
      </c>
      <c r="F7" s="18">
        <f>E7+1</f>
        <v>3</v>
      </c>
      <c r="G7" s="19">
        <f t="shared" si="0"/>
        <v>2</v>
      </c>
      <c r="H7" s="20">
        <f t="shared" si="1"/>
        <v>0.1111111111111111</v>
      </c>
      <c r="I7" s="19">
        <f>MAX(J4:J5)</f>
        <v>7.833333333333333</v>
      </c>
      <c r="J7" s="19">
        <f t="shared" si="4"/>
        <v>9.8333333333333321</v>
      </c>
      <c r="K7" s="19">
        <f>MIN(L11,L15)</f>
        <v>31.466666666666661</v>
      </c>
      <c r="L7" s="19">
        <f t="shared" si="3"/>
        <v>29.466666666666661</v>
      </c>
      <c r="M7" s="19">
        <f t="shared" si="2"/>
        <v>21.633333333333329</v>
      </c>
    </row>
    <row r="8" spans="2:13" x14ac:dyDescent="0.2">
      <c r="B8" s="21" t="s">
        <v>4</v>
      </c>
      <c r="C8" s="22" t="s">
        <v>0</v>
      </c>
      <c r="D8" s="22">
        <f>E8-1</f>
        <v>5</v>
      </c>
      <c r="E8" s="22">
        <v>6</v>
      </c>
      <c r="F8" s="22">
        <f>E8+4</f>
        <v>10</v>
      </c>
      <c r="G8" s="23">
        <f t="shared" si="0"/>
        <v>6.5</v>
      </c>
      <c r="H8" s="24">
        <f t="shared" si="1"/>
        <v>0.69444444444444442</v>
      </c>
      <c r="I8" s="23">
        <f>J4</f>
        <v>7.833333333333333</v>
      </c>
      <c r="J8" s="23">
        <f t="shared" si="4"/>
        <v>14.333333333333332</v>
      </c>
      <c r="K8" s="23">
        <v>40.799999999999997</v>
      </c>
      <c r="L8" s="23">
        <f t="shared" si="3"/>
        <v>34.299999999999997</v>
      </c>
      <c r="M8" s="23">
        <f t="shared" si="2"/>
        <v>26.466666666666665</v>
      </c>
    </row>
    <row r="9" spans="2:13" x14ac:dyDescent="0.2">
      <c r="B9" s="17" t="s">
        <v>5</v>
      </c>
      <c r="C9" s="18" t="s">
        <v>1</v>
      </c>
      <c r="D9" s="18">
        <f>E9-1</f>
        <v>1</v>
      </c>
      <c r="E9" s="18">
        <v>2</v>
      </c>
      <c r="F9" s="18">
        <f>E9+1</f>
        <v>3</v>
      </c>
      <c r="G9" s="19">
        <f t="shared" si="0"/>
        <v>2</v>
      </c>
      <c r="H9" s="20">
        <f t="shared" si="1"/>
        <v>0.1111111111111111</v>
      </c>
      <c r="I9" s="19">
        <f>J5</f>
        <v>6.333333333333333</v>
      </c>
      <c r="J9" s="19">
        <f t="shared" si="4"/>
        <v>8.3333333333333321</v>
      </c>
      <c r="K9" s="19">
        <f>MIN(L13)</f>
        <v>23.633333333333329</v>
      </c>
      <c r="L9" s="19">
        <f t="shared" si="3"/>
        <v>21.633333333333329</v>
      </c>
      <c r="M9" s="19">
        <f t="shared" si="2"/>
        <v>15.299999999999997</v>
      </c>
    </row>
    <row r="10" spans="2:13" x14ac:dyDescent="0.2">
      <c r="B10" s="13" t="s">
        <v>6</v>
      </c>
      <c r="C10" s="14" t="s">
        <v>2</v>
      </c>
      <c r="D10" s="14">
        <f>E10-1</f>
        <v>7</v>
      </c>
      <c r="E10" s="14">
        <v>8</v>
      </c>
      <c r="F10" s="14">
        <f>E10+5</f>
        <v>13</v>
      </c>
      <c r="G10" s="15">
        <f t="shared" si="0"/>
        <v>8.6666666666666661</v>
      </c>
      <c r="H10" s="16">
        <f t="shared" si="1"/>
        <v>1</v>
      </c>
      <c r="I10" s="15">
        <f>J6</f>
        <v>15.833333333333332</v>
      </c>
      <c r="J10" s="15">
        <f t="shared" si="4"/>
        <v>24.5</v>
      </c>
      <c r="K10" s="15">
        <f>MIN(L12)</f>
        <v>24.466666666666661</v>
      </c>
      <c r="L10" s="15">
        <f t="shared" si="3"/>
        <v>15.799999999999995</v>
      </c>
      <c r="M10" s="15">
        <f t="shared" si="2"/>
        <v>-3.3333333333338544E-2</v>
      </c>
    </row>
    <row r="11" spans="2:13" x14ac:dyDescent="0.2">
      <c r="B11" s="21" t="s">
        <v>7</v>
      </c>
      <c r="C11" s="22" t="s">
        <v>3</v>
      </c>
      <c r="D11" s="22">
        <f>E11-2</f>
        <v>7</v>
      </c>
      <c r="E11" s="22">
        <v>9</v>
      </c>
      <c r="F11" s="22">
        <f>E11+4</f>
        <v>13</v>
      </c>
      <c r="G11" s="23">
        <f t="shared" si="0"/>
        <v>9.3333333333333339</v>
      </c>
      <c r="H11" s="24">
        <f t="shared" si="1"/>
        <v>1</v>
      </c>
      <c r="I11" s="23">
        <f>J7</f>
        <v>9.8333333333333321</v>
      </c>
      <c r="J11" s="23">
        <f t="shared" si="4"/>
        <v>19.166666666666664</v>
      </c>
      <c r="K11" s="23">
        <v>40.799999999999997</v>
      </c>
      <c r="L11" s="23">
        <f t="shared" si="3"/>
        <v>31.466666666666661</v>
      </c>
      <c r="M11" s="23">
        <f t="shared" si="2"/>
        <v>21.633333333333333</v>
      </c>
    </row>
    <row r="12" spans="2:13" x14ac:dyDescent="0.2">
      <c r="B12" s="13" t="s">
        <v>8</v>
      </c>
      <c r="C12" s="14" t="s">
        <v>6</v>
      </c>
      <c r="D12" s="14">
        <v>1</v>
      </c>
      <c r="E12" s="14">
        <v>5</v>
      </c>
      <c r="F12" s="14">
        <f>E12+4</f>
        <v>9</v>
      </c>
      <c r="G12" s="15">
        <f t="shared" si="0"/>
        <v>5</v>
      </c>
      <c r="H12" s="16">
        <f t="shared" si="1"/>
        <v>1.7777777777777777</v>
      </c>
      <c r="I12" s="15">
        <f>J10</f>
        <v>24.5</v>
      </c>
      <c r="J12" s="15">
        <f t="shared" si="4"/>
        <v>29.5</v>
      </c>
      <c r="K12" s="15">
        <f>MIN(L14)</f>
        <v>29.466666666666661</v>
      </c>
      <c r="L12" s="15">
        <f t="shared" si="3"/>
        <v>24.466666666666661</v>
      </c>
      <c r="M12" s="15">
        <f t="shared" si="2"/>
        <v>-3.3333333333338544E-2</v>
      </c>
    </row>
    <row r="13" spans="2:13" x14ac:dyDescent="0.2">
      <c r="B13" s="17" t="s">
        <v>9</v>
      </c>
      <c r="C13" s="18" t="s">
        <v>5</v>
      </c>
      <c r="D13" s="18">
        <f>E13-0</f>
        <v>5</v>
      </c>
      <c r="E13" s="18">
        <v>5</v>
      </c>
      <c r="F13" s="18">
        <f>E13+5</f>
        <v>10</v>
      </c>
      <c r="G13" s="19">
        <f t="shared" si="0"/>
        <v>5.833333333333333</v>
      </c>
      <c r="H13" s="20">
        <f t="shared" si="1"/>
        <v>0.69444444444444442</v>
      </c>
      <c r="I13" s="19">
        <f>J9</f>
        <v>8.3333333333333321</v>
      </c>
      <c r="J13" s="19">
        <f t="shared" si="4"/>
        <v>14.166666666666664</v>
      </c>
      <c r="K13" s="19">
        <f>MIN(L14)</f>
        <v>29.466666666666661</v>
      </c>
      <c r="L13" s="19">
        <f t="shared" si="3"/>
        <v>23.633333333333329</v>
      </c>
      <c r="M13" s="19">
        <f t="shared" si="2"/>
        <v>15.299999999999997</v>
      </c>
    </row>
    <row r="14" spans="2:13" x14ac:dyDescent="0.2">
      <c r="B14" s="13" t="s">
        <v>10</v>
      </c>
      <c r="C14" s="14" t="s">
        <v>30</v>
      </c>
      <c r="D14" s="14">
        <f>E14-2</f>
        <v>3</v>
      </c>
      <c r="E14" s="14">
        <v>5</v>
      </c>
      <c r="F14" s="14">
        <f>E14+2</f>
        <v>7</v>
      </c>
      <c r="G14" s="15">
        <f t="shared" si="0"/>
        <v>5</v>
      </c>
      <c r="H14" s="16">
        <f t="shared" si="1"/>
        <v>0.44444444444444442</v>
      </c>
      <c r="I14" s="15">
        <f>MAX(J5,J12,J13)</f>
        <v>29.5</v>
      </c>
      <c r="J14" s="15">
        <f t="shared" si="4"/>
        <v>34.5</v>
      </c>
      <c r="K14" s="15">
        <f>MIN(L15)</f>
        <v>34.466666666666661</v>
      </c>
      <c r="L14" s="15">
        <f>K14-G14</f>
        <v>29.466666666666661</v>
      </c>
      <c r="M14" s="15">
        <f t="shared" si="2"/>
        <v>-3.3333333333338544E-2</v>
      </c>
    </row>
    <row r="15" spans="2:13" ht="17" thickBot="1" x14ac:dyDescent="0.25">
      <c r="B15" s="25" t="s">
        <v>11</v>
      </c>
      <c r="C15" s="26" t="s">
        <v>31</v>
      </c>
      <c r="D15" s="26">
        <f>E15-2</f>
        <v>4</v>
      </c>
      <c r="E15" s="26">
        <v>6</v>
      </c>
      <c r="F15" s="26">
        <f>E15+4</f>
        <v>10</v>
      </c>
      <c r="G15" s="27">
        <f t="shared" si="0"/>
        <v>6.333333333333333</v>
      </c>
      <c r="H15" s="28">
        <f>(D15-F5)^2/36</f>
        <v>1</v>
      </c>
      <c r="I15" s="27">
        <f>MAX(J7,J14)</f>
        <v>34.5</v>
      </c>
      <c r="J15" s="27">
        <f t="shared" si="4"/>
        <v>40.833333333333336</v>
      </c>
      <c r="K15" s="27">
        <v>40.799999999999997</v>
      </c>
      <c r="L15" s="27">
        <f>K15-G15</f>
        <v>34.466666666666661</v>
      </c>
      <c r="M15" s="27">
        <f t="shared" si="2"/>
        <v>-3.3333333333338544E-2</v>
      </c>
    </row>
    <row r="16" spans="2:13" ht="17" thickBot="1" x14ac:dyDescent="0.25"/>
    <row r="17" spans="2:13" ht="17" thickBot="1" x14ac:dyDescent="0.25">
      <c r="F17" s="6" t="s">
        <v>41</v>
      </c>
      <c r="G17" s="6" t="s">
        <v>35</v>
      </c>
      <c r="H17" s="6" t="s">
        <v>40</v>
      </c>
      <c r="K17" s="6" t="s">
        <v>36</v>
      </c>
    </row>
    <row r="18" spans="2:13" ht="17" thickBot="1" x14ac:dyDescent="0.25">
      <c r="F18" s="4">
        <f>SQRT(H18)</f>
        <v>2.3392781412697001</v>
      </c>
      <c r="G18" s="5">
        <f>SUM(G5,G6,G10,G12,G14,G15)</f>
        <v>40.833333333333336</v>
      </c>
      <c r="H18" s="3">
        <f>SUM(H5,H6,H10,H12,H14,H15)</f>
        <v>5.4722222222222223</v>
      </c>
    </row>
    <row r="19" spans="2:13" ht="17" thickBot="1" x14ac:dyDescent="0.25"/>
    <row r="20" spans="2:13" ht="17" thickBot="1" x14ac:dyDescent="0.25">
      <c r="B20" t="s">
        <v>23</v>
      </c>
      <c r="F20" s="6" t="s">
        <v>43</v>
      </c>
      <c r="G20" s="6" t="s">
        <v>42</v>
      </c>
      <c r="H20" s="6" t="s">
        <v>44</v>
      </c>
      <c r="I20" s="32" t="s">
        <v>45</v>
      </c>
      <c r="K20" s="169" t="s">
        <v>28</v>
      </c>
      <c r="L20" s="170"/>
      <c r="M20" s="7" t="s">
        <v>38</v>
      </c>
    </row>
    <row r="21" spans="2:13" ht="17" thickBot="1" x14ac:dyDescent="0.25">
      <c r="B21" t="s">
        <v>22</v>
      </c>
      <c r="F21" s="31">
        <f>G21-G18</f>
        <v>-30.833333333333336</v>
      </c>
      <c r="G21" s="29">
        <v>10</v>
      </c>
      <c r="H21" s="29">
        <f>F21/F18</f>
        <v>-13.180704247763284</v>
      </c>
      <c r="I21" s="33">
        <v>0</v>
      </c>
      <c r="K21" s="171" t="s">
        <v>29</v>
      </c>
      <c r="L21" s="172"/>
      <c r="M21" s="7" t="s">
        <v>37</v>
      </c>
    </row>
    <row r="22" spans="2:13" ht="17" thickBot="1" x14ac:dyDescent="0.25">
      <c r="F22" s="31">
        <f>G22-G18</f>
        <v>-23.833333333333336</v>
      </c>
      <c r="G22" s="29">
        <v>17</v>
      </c>
      <c r="H22" s="29">
        <f>F22/F18</f>
        <v>-10.188328148271079</v>
      </c>
      <c r="I22" s="33">
        <v>0</v>
      </c>
      <c r="K22" s="173" t="s">
        <v>39</v>
      </c>
      <c r="L22" s="174"/>
      <c r="M22" s="7" t="s">
        <v>38</v>
      </c>
    </row>
    <row r="23" spans="2:13" ht="17" thickBot="1" x14ac:dyDescent="0.25">
      <c r="B23" t="s">
        <v>26</v>
      </c>
      <c r="F23" s="4">
        <f>G23-G18</f>
        <v>-11.833333333333336</v>
      </c>
      <c r="G23" s="30">
        <v>29</v>
      </c>
      <c r="H23" s="30">
        <f>F23/F18</f>
        <v>-5.0585405491415854</v>
      </c>
      <c r="I23" s="34">
        <v>0</v>
      </c>
    </row>
    <row r="24" spans="2:13" x14ac:dyDescent="0.2">
      <c r="B24" t="s">
        <v>27</v>
      </c>
    </row>
    <row r="25" spans="2:13" x14ac:dyDescent="0.2">
      <c r="B25" t="s">
        <v>24</v>
      </c>
    </row>
    <row r="27" spans="2:13" x14ac:dyDescent="0.2">
      <c r="B27" t="s">
        <v>25</v>
      </c>
    </row>
    <row r="29" spans="2:13" x14ac:dyDescent="0.2">
      <c r="K29" s="1"/>
    </row>
  </sheetData>
  <mergeCells count="3">
    <mergeCell ref="K20:L20"/>
    <mergeCell ref="K21:L21"/>
    <mergeCell ref="K22:L22"/>
  </mergeCells>
  <pageMargins left="0.7" right="0.7" top="0.75" bottom="0.75" header="0.3" footer="0.3"/>
  <ignoredErrors>
    <ignoredError sqref="F8 D5 I1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0D566-7088-3D4D-A682-DA484B32193F}">
  <dimension ref="B2:W16"/>
  <sheetViews>
    <sheetView zoomScale="130" zoomScaleNormal="130" workbookViewId="0"/>
  </sheetViews>
  <sheetFormatPr baseColWidth="10" defaultRowHeight="16" x14ac:dyDescent="0.2"/>
  <cols>
    <col min="1" max="1" width="11" customWidth="1"/>
    <col min="2" max="2" width="13.1640625" customWidth="1"/>
    <col min="3" max="3" width="12.5" bestFit="1" customWidth="1"/>
    <col min="4" max="4" width="8.5" bestFit="1" customWidth="1"/>
    <col min="5" max="5" width="8.33203125" bestFit="1" customWidth="1"/>
    <col min="6" max="6" width="10.6640625" bestFit="1" customWidth="1"/>
    <col min="7" max="7" width="6.1640625" bestFit="1" customWidth="1"/>
    <col min="8" max="8" width="9" bestFit="1" customWidth="1"/>
    <col min="9" max="21" width="5.83203125" customWidth="1"/>
  </cols>
  <sheetData>
    <row r="2" spans="2:23" ht="17" thickBot="1" x14ac:dyDescent="0.25">
      <c r="I2" s="175" t="s">
        <v>48</v>
      </c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2"/>
      <c r="U2" s="2"/>
    </row>
    <row r="3" spans="2:23" ht="17" thickBot="1" x14ac:dyDescent="0.25">
      <c r="B3" s="8" t="s">
        <v>13</v>
      </c>
      <c r="C3" s="8" t="s">
        <v>14</v>
      </c>
      <c r="D3" s="8" t="s">
        <v>32</v>
      </c>
      <c r="E3" s="8" t="s">
        <v>34</v>
      </c>
      <c r="F3" s="8" t="s">
        <v>33</v>
      </c>
      <c r="G3" s="8" t="s">
        <v>35</v>
      </c>
      <c r="H3" s="8" t="s">
        <v>47</v>
      </c>
      <c r="I3">
        <v>0</v>
      </c>
      <c r="J3" s="1">
        <f>MIN(I4:I15)</f>
        <v>6.333333333333333</v>
      </c>
      <c r="K3" s="1">
        <f t="shared" ref="K3:L3" si="0">MIN(J4:J15)</f>
        <v>7.8</v>
      </c>
      <c r="L3" s="1">
        <f t="shared" si="0"/>
        <v>9.8000000000000007</v>
      </c>
      <c r="M3" s="1">
        <f t="shared" ref="M3" si="1">MIN(L4:L15)</f>
        <v>19.3</v>
      </c>
      <c r="N3" s="1">
        <f t="shared" ref="N3" si="2">MIN(M4:M15)</f>
        <v>25.8</v>
      </c>
      <c r="O3" s="1">
        <f t="shared" ref="O3" si="3">MIN(N4:N15)</f>
        <v>27.8</v>
      </c>
      <c r="P3" s="1">
        <f t="shared" ref="P3" si="4">MIN(O4:O15)</f>
        <v>28</v>
      </c>
      <c r="Q3" s="1">
        <f t="shared" ref="Q3" si="5">MIN(P4:P15)</f>
        <v>33</v>
      </c>
      <c r="R3" s="1">
        <f t="shared" ref="R3" si="6">MIN(Q4:Q15)</f>
        <v>33.6</v>
      </c>
      <c r="S3" s="1">
        <f t="shared" ref="S3" si="7">MIN(R4:R15)</f>
        <v>38.6</v>
      </c>
      <c r="T3" s="1">
        <f t="shared" ref="T3:U3" si="8">MIN(S4:S15)</f>
        <v>44.933333333333337</v>
      </c>
      <c r="U3" s="1">
        <f t="shared" si="8"/>
        <v>47.9</v>
      </c>
      <c r="V3" s="2" t="s">
        <v>49</v>
      </c>
      <c r="W3" s="2" t="s">
        <v>50</v>
      </c>
    </row>
    <row r="4" spans="2:23" x14ac:dyDescent="0.2">
      <c r="B4" s="39" t="s">
        <v>10</v>
      </c>
      <c r="C4" s="39" t="s">
        <v>30</v>
      </c>
      <c r="D4" s="39">
        <f>E4-2</f>
        <v>3</v>
      </c>
      <c r="E4" s="39">
        <v>5</v>
      </c>
      <c r="F4" s="39">
        <f>E4+2</f>
        <v>7</v>
      </c>
      <c r="G4" s="40">
        <f t="shared" ref="G4:G15" si="9">((D4)+(E4*4)+(F4))/6</f>
        <v>5</v>
      </c>
      <c r="H4" s="49">
        <v>3</v>
      </c>
      <c r="I4" s="57"/>
      <c r="J4" s="57"/>
      <c r="K4" s="57"/>
      <c r="L4" s="57"/>
      <c r="M4" s="58"/>
      <c r="N4" s="57"/>
      <c r="O4" s="57"/>
      <c r="P4" s="7"/>
      <c r="Q4" s="7"/>
      <c r="R4" s="56">
        <f>R3+G4</f>
        <v>38.6</v>
      </c>
      <c r="S4" s="59"/>
      <c r="T4" s="59"/>
      <c r="U4" s="59"/>
      <c r="V4" s="85"/>
      <c r="W4" s="86" t="s">
        <v>30</v>
      </c>
    </row>
    <row r="5" spans="2:23" x14ac:dyDescent="0.2">
      <c r="B5" s="41" t="s">
        <v>3</v>
      </c>
      <c r="C5" s="41" t="s">
        <v>12</v>
      </c>
      <c r="D5" s="41">
        <f>E5-1</f>
        <v>1</v>
      </c>
      <c r="E5" s="41">
        <v>2</v>
      </c>
      <c r="F5" s="41">
        <f>E5+1</f>
        <v>3</v>
      </c>
      <c r="G5" s="42">
        <f t="shared" si="9"/>
        <v>2</v>
      </c>
      <c r="H5" s="50">
        <v>2</v>
      </c>
      <c r="I5" s="57"/>
      <c r="J5" s="57"/>
      <c r="K5" s="56">
        <f>K3+G5</f>
        <v>9.8000000000000007</v>
      </c>
      <c r="L5" s="59"/>
      <c r="M5" s="59"/>
      <c r="N5" s="60"/>
      <c r="O5" s="59"/>
      <c r="P5" s="59"/>
      <c r="Q5" s="59"/>
      <c r="R5" s="59"/>
      <c r="S5" s="59"/>
      <c r="T5" s="59"/>
      <c r="U5" s="59"/>
      <c r="V5" s="87"/>
      <c r="W5" s="88" t="s">
        <v>12</v>
      </c>
    </row>
    <row r="6" spans="2:23" x14ac:dyDescent="0.2">
      <c r="B6" s="36" t="s">
        <v>11</v>
      </c>
      <c r="C6" s="36" t="s">
        <v>31</v>
      </c>
      <c r="D6" s="36">
        <f>E6-2</f>
        <v>4</v>
      </c>
      <c r="E6" s="36">
        <v>6</v>
      </c>
      <c r="F6" s="36">
        <f>E6+4</f>
        <v>10</v>
      </c>
      <c r="G6" s="37">
        <f t="shared" si="9"/>
        <v>6.333333333333333</v>
      </c>
      <c r="H6" s="51">
        <v>0</v>
      </c>
      <c r="I6" s="58"/>
      <c r="J6" s="57"/>
      <c r="K6" s="57"/>
      <c r="L6" s="58"/>
      <c r="M6" s="57"/>
      <c r="N6" s="57"/>
      <c r="O6" s="57"/>
      <c r="P6" s="57"/>
      <c r="Q6" s="57"/>
      <c r="R6" s="57"/>
      <c r="S6" s="56">
        <f>S3+G6</f>
        <v>44.933333333333337</v>
      </c>
      <c r="T6" s="66"/>
      <c r="U6" s="66"/>
      <c r="V6" s="87"/>
      <c r="W6" s="89" t="s">
        <v>31</v>
      </c>
    </row>
    <row r="7" spans="2:23" x14ac:dyDescent="0.2">
      <c r="B7" s="41" t="s">
        <v>2</v>
      </c>
      <c r="C7" s="41" t="s">
        <v>1</v>
      </c>
      <c r="D7" s="41">
        <f>E7-0</f>
        <v>9</v>
      </c>
      <c r="E7" s="41">
        <v>9</v>
      </c>
      <c r="F7" s="41">
        <f>E7+3</f>
        <v>12</v>
      </c>
      <c r="G7" s="42">
        <f t="shared" si="9"/>
        <v>9.5</v>
      </c>
      <c r="H7" s="50">
        <v>4</v>
      </c>
      <c r="I7" s="57"/>
      <c r="J7" s="57"/>
      <c r="K7" s="57"/>
      <c r="L7" s="56">
        <f>L3+G7</f>
        <v>19.3</v>
      </c>
      <c r="M7" s="59"/>
      <c r="N7" s="59"/>
      <c r="O7" s="59"/>
      <c r="P7" s="59"/>
      <c r="Q7" s="60"/>
      <c r="R7" s="59"/>
      <c r="S7" s="59"/>
      <c r="T7" s="59"/>
      <c r="U7" s="59"/>
      <c r="V7" s="87" t="s">
        <v>3</v>
      </c>
      <c r="W7" s="88" t="s">
        <v>51</v>
      </c>
    </row>
    <row r="8" spans="2:23" x14ac:dyDescent="0.2">
      <c r="B8" s="36" t="s">
        <v>4</v>
      </c>
      <c r="C8" s="36" t="s">
        <v>0</v>
      </c>
      <c r="D8" s="36">
        <f>E8-1</f>
        <v>5</v>
      </c>
      <c r="E8" s="36">
        <v>6</v>
      </c>
      <c r="F8" s="36">
        <f>E8+4</f>
        <v>10</v>
      </c>
      <c r="G8" s="37">
        <f t="shared" si="9"/>
        <v>6.5</v>
      </c>
      <c r="H8" s="51">
        <v>4</v>
      </c>
      <c r="I8" s="57"/>
      <c r="J8" s="58"/>
      <c r="K8" s="57"/>
      <c r="L8" s="57"/>
      <c r="M8" s="56">
        <f>M3+G8</f>
        <v>25.8</v>
      </c>
      <c r="N8" s="59"/>
      <c r="O8" s="59"/>
      <c r="P8" s="59"/>
      <c r="Q8" s="59"/>
      <c r="R8" s="59"/>
      <c r="S8" s="59"/>
      <c r="T8" s="59"/>
      <c r="U8" s="59"/>
      <c r="V8" s="87" t="s">
        <v>2</v>
      </c>
      <c r="W8" s="89" t="s">
        <v>52</v>
      </c>
    </row>
    <row r="9" spans="2:23" x14ac:dyDescent="0.2">
      <c r="B9" s="41" t="s">
        <v>5</v>
      </c>
      <c r="C9" s="41" t="s">
        <v>1</v>
      </c>
      <c r="D9" s="41">
        <f>E9-1</f>
        <v>1</v>
      </c>
      <c r="E9" s="41">
        <v>2</v>
      </c>
      <c r="F9" s="41">
        <f>E9+1</f>
        <v>3</v>
      </c>
      <c r="G9" s="42">
        <f t="shared" si="9"/>
        <v>2</v>
      </c>
      <c r="H9" s="50">
        <v>4</v>
      </c>
      <c r="I9" s="57"/>
      <c r="J9" s="57"/>
      <c r="K9" s="57"/>
      <c r="L9" s="57"/>
      <c r="M9" s="57"/>
      <c r="N9" s="56">
        <f>N3+G9</f>
        <v>27.8</v>
      </c>
      <c r="O9" s="59"/>
      <c r="P9" s="59"/>
      <c r="Q9" s="59"/>
      <c r="R9" s="59"/>
      <c r="S9" s="59"/>
      <c r="T9" s="59"/>
      <c r="U9" s="59"/>
      <c r="V9" s="87" t="s">
        <v>4</v>
      </c>
      <c r="W9" s="88" t="s">
        <v>53</v>
      </c>
    </row>
    <row r="10" spans="2:23" x14ac:dyDescent="0.2">
      <c r="B10" s="41" t="s">
        <v>6</v>
      </c>
      <c r="C10" s="41" t="s">
        <v>2</v>
      </c>
      <c r="D10" s="41">
        <f>E10-1</f>
        <v>7</v>
      </c>
      <c r="E10" s="41">
        <v>8</v>
      </c>
      <c r="F10" s="41">
        <f>E10+5</f>
        <v>13</v>
      </c>
      <c r="G10" s="42">
        <f t="shared" si="9"/>
        <v>8.6666666666666661</v>
      </c>
      <c r="H10" s="50">
        <v>1</v>
      </c>
      <c r="I10" s="57"/>
      <c r="J10" s="57"/>
      <c r="K10" s="57"/>
      <c r="L10" s="57"/>
      <c r="M10" s="56">
        <f>M3+G10</f>
        <v>27.966666666666669</v>
      </c>
      <c r="N10" s="56">
        <v>28</v>
      </c>
      <c r="O10" s="56">
        <v>28</v>
      </c>
      <c r="P10" s="59"/>
      <c r="Q10" s="59"/>
      <c r="R10" s="59"/>
      <c r="S10" s="59"/>
      <c r="T10" s="59"/>
      <c r="U10" s="59"/>
      <c r="V10" s="87"/>
      <c r="W10" s="88" t="s">
        <v>2</v>
      </c>
    </row>
    <row r="11" spans="2:23" x14ac:dyDescent="0.2">
      <c r="B11" s="36" t="s">
        <v>7</v>
      </c>
      <c r="C11" s="36" t="s">
        <v>3</v>
      </c>
      <c r="D11" s="36">
        <f>E11-2</f>
        <v>7</v>
      </c>
      <c r="E11" s="36">
        <v>9</v>
      </c>
      <c r="F11" s="36">
        <f>E11+4</f>
        <v>13</v>
      </c>
      <c r="G11" s="37">
        <f t="shared" si="9"/>
        <v>9.3333333333333339</v>
      </c>
      <c r="H11" s="51">
        <v>5</v>
      </c>
      <c r="I11" s="57"/>
      <c r="J11" s="57"/>
      <c r="K11" s="57"/>
      <c r="L11" s="57"/>
      <c r="M11" s="57"/>
      <c r="N11" s="57"/>
      <c r="O11" s="57"/>
      <c r="P11" s="57"/>
      <c r="Q11" s="57"/>
      <c r="R11" s="58"/>
      <c r="S11" s="56">
        <f>S3+G11</f>
        <v>47.933333333333337</v>
      </c>
      <c r="T11" s="56">
        <v>47.9</v>
      </c>
      <c r="U11" s="59"/>
      <c r="V11" s="87" t="s">
        <v>10</v>
      </c>
      <c r="W11" s="89" t="s">
        <v>54</v>
      </c>
    </row>
    <row r="12" spans="2:23" x14ac:dyDescent="0.2">
      <c r="B12" s="41" t="s">
        <v>8</v>
      </c>
      <c r="C12" s="41" t="s">
        <v>6</v>
      </c>
      <c r="D12" s="41">
        <v>1</v>
      </c>
      <c r="E12" s="41">
        <v>5</v>
      </c>
      <c r="F12" s="41">
        <f>E12+4</f>
        <v>9</v>
      </c>
      <c r="G12" s="42">
        <f t="shared" si="9"/>
        <v>5</v>
      </c>
      <c r="H12" s="50">
        <v>4</v>
      </c>
      <c r="I12" s="57"/>
      <c r="J12" s="57"/>
      <c r="K12" s="58"/>
      <c r="L12" s="58"/>
      <c r="M12" s="57"/>
      <c r="N12" s="57"/>
      <c r="O12" s="57"/>
      <c r="P12" s="56">
        <f>P3+G12</f>
        <v>33</v>
      </c>
      <c r="Q12" s="59"/>
      <c r="R12" s="59"/>
      <c r="S12" s="59"/>
      <c r="T12" s="59"/>
      <c r="U12" s="59"/>
      <c r="V12" s="87"/>
      <c r="W12" s="88" t="s">
        <v>6</v>
      </c>
    </row>
    <row r="13" spans="2:23" x14ac:dyDescent="0.2">
      <c r="B13" s="41" t="s">
        <v>9</v>
      </c>
      <c r="C13" s="41" t="s">
        <v>5</v>
      </c>
      <c r="D13" s="41">
        <f>E13-0</f>
        <v>5</v>
      </c>
      <c r="E13" s="41">
        <v>5</v>
      </c>
      <c r="F13" s="41">
        <f>E13+5</f>
        <v>10</v>
      </c>
      <c r="G13" s="42">
        <f t="shared" si="9"/>
        <v>5.833333333333333</v>
      </c>
      <c r="H13" s="50">
        <v>1</v>
      </c>
      <c r="I13" s="57"/>
      <c r="J13" s="57"/>
      <c r="K13" s="58"/>
      <c r="L13" s="57"/>
      <c r="M13" s="57"/>
      <c r="N13" s="57"/>
      <c r="O13" s="56">
        <f>O3+G13</f>
        <v>33.633333333333333</v>
      </c>
      <c r="P13" s="61">
        <v>33.6</v>
      </c>
      <c r="Q13" s="61">
        <v>33.6</v>
      </c>
      <c r="R13" s="59"/>
      <c r="S13" s="59"/>
      <c r="T13" s="59"/>
      <c r="U13" s="59"/>
      <c r="V13" s="87"/>
      <c r="W13" s="88" t="s">
        <v>5</v>
      </c>
    </row>
    <row r="14" spans="2:23" x14ac:dyDescent="0.2">
      <c r="B14" s="41" t="s">
        <v>0</v>
      </c>
      <c r="C14" s="41"/>
      <c r="D14" s="41">
        <f>E14-3</f>
        <v>5</v>
      </c>
      <c r="E14" s="41">
        <v>8</v>
      </c>
      <c r="F14" s="41">
        <f>E14+2</f>
        <v>10</v>
      </c>
      <c r="G14" s="42">
        <f t="shared" si="9"/>
        <v>7.833333333333333</v>
      </c>
      <c r="H14" s="50">
        <v>3</v>
      </c>
      <c r="I14" s="56">
        <f>G14</f>
        <v>7.833333333333333</v>
      </c>
      <c r="J14" s="56">
        <v>7.8</v>
      </c>
      <c r="K14" s="59"/>
      <c r="L14" s="60"/>
      <c r="M14" s="59"/>
      <c r="N14" s="59"/>
      <c r="O14" s="59"/>
      <c r="P14" s="59"/>
      <c r="Q14" s="59"/>
      <c r="R14" s="59"/>
      <c r="S14" s="59"/>
      <c r="T14" s="59"/>
      <c r="U14" s="59"/>
      <c r="V14" s="87"/>
      <c r="W14" s="88"/>
    </row>
    <row r="15" spans="2:23" ht="17" thickBot="1" x14ac:dyDescent="0.25">
      <c r="B15" s="52" t="s">
        <v>1</v>
      </c>
      <c r="C15" s="52"/>
      <c r="D15" s="52">
        <f>E15-2</f>
        <v>4</v>
      </c>
      <c r="E15" s="52">
        <v>6</v>
      </c>
      <c r="F15" s="52">
        <f>E15+4</f>
        <v>10</v>
      </c>
      <c r="G15" s="53">
        <f t="shared" si="9"/>
        <v>6.333333333333333</v>
      </c>
      <c r="H15" s="54">
        <v>1</v>
      </c>
      <c r="I15" s="56">
        <f>G15</f>
        <v>6.333333333333333</v>
      </c>
      <c r="J15" s="59"/>
      <c r="K15" s="59"/>
      <c r="L15" s="60"/>
      <c r="M15" s="59"/>
      <c r="N15" s="59"/>
      <c r="O15" s="59"/>
      <c r="P15" s="59"/>
      <c r="Q15" s="59"/>
      <c r="R15" s="59"/>
      <c r="S15" s="59"/>
      <c r="T15" s="59"/>
      <c r="U15" s="59"/>
      <c r="V15" s="90"/>
      <c r="W15" s="91"/>
    </row>
    <row r="16" spans="2:23" ht="17" thickBot="1" x14ac:dyDescent="0.25">
      <c r="H16" s="55">
        <v>5</v>
      </c>
      <c r="I16">
        <v>1</v>
      </c>
      <c r="J16">
        <v>2</v>
      </c>
      <c r="K16">
        <v>3</v>
      </c>
      <c r="L16">
        <v>1</v>
      </c>
      <c r="M16">
        <v>0</v>
      </c>
      <c r="N16">
        <v>0</v>
      </c>
      <c r="O16">
        <v>3</v>
      </c>
      <c r="P16">
        <v>0</v>
      </c>
      <c r="Q16">
        <v>4</v>
      </c>
      <c r="R16">
        <v>2</v>
      </c>
      <c r="S16">
        <v>0</v>
      </c>
      <c r="T16">
        <v>0</v>
      </c>
      <c r="U16">
        <v>5</v>
      </c>
    </row>
  </sheetData>
  <sortState xmlns:xlrd2="http://schemas.microsoft.com/office/spreadsheetml/2017/richdata2" ref="A4:H15">
    <sortCondition descending="1" ref="A4:A15"/>
  </sortState>
  <mergeCells count="1">
    <mergeCell ref="I2:S2"/>
  </mergeCells>
  <pageMargins left="0.7" right="0.7" top="0.75" bottom="0.75" header="0.3" footer="0.3"/>
  <ignoredErrors>
    <ignoredError sqref="D5 F7" formula="1"/>
    <ignoredError sqref="K3:L3 R3:S3 U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9301C-1536-6243-A2D4-1F0F2C615DF4}">
  <dimension ref="B2:N27"/>
  <sheetViews>
    <sheetView zoomScale="130" zoomScaleNormal="130" workbookViewId="0"/>
  </sheetViews>
  <sheetFormatPr baseColWidth="10" defaultRowHeight="16" x14ac:dyDescent="0.2"/>
  <cols>
    <col min="1" max="1" width="11" customWidth="1"/>
    <col min="2" max="8" width="12.83203125" customWidth="1"/>
    <col min="9" max="9" width="9.1640625" customWidth="1"/>
  </cols>
  <sheetData>
    <row r="2" spans="2:13" ht="17" thickBot="1" x14ac:dyDescent="0.25"/>
    <row r="3" spans="2:13" ht="17" thickBot="1" x14ac:dyDescent="0.25">
      <c r="B3" s="6" t="s">
        <v>13</v>
      </c>
      <c r="C3" s="6" t="s">
        <v>14</v>
      </c>
      <c r="D3" s="6" t="s">
        <v>32</v>
      </c>
      <c r="E3" s="6" t="s">
        <v>34</v>
      </c>
      <c r="F3" s="6" t="s">
        <v>33</v>
      </c>
      <c r="G3" s="6" t="s">
        <v>35</v>
      </c>
      <c r="H3" s="6" t="s">
        <v>40</v>
      </c>
      <c r="I3" s="6" t="s">
        <v>18</v>
      </c>
      <c r="J3" s="6" t="s">
        <v>17</v>
      </c>
      <c r="K3" s="6" t="s">
        <v>19</v>
      </c>
      <c r="L3" s="6" t="s">
        <v>21</v>
      </c>
      <c r="M3" s="69" t="s">
        <v>20</v>
      </c>
    </row>
    <row r="4" spans="2:13" x14ac:dyDescent="0.2">
      <c r="B4" s="70" t="s">
        <v>0</v>
      </c>
      <c r="C4" s="70"/>
      <c r="D4" s="70">
        <f>E4-3</f>
        <v>5</v>
      </c>
      <c r="E4" s="70">
        <v>8</v>
      </c>
      <c r="F4" s="70">
        <f>E4+2</f>
        <v>10</v>
      </c>
      <c r="G4" s="74">
        <v>7.8</v>
      </c>
      <c r="H4" s="77">
        <f t="shared" ref="H4:H15" si="0">(D4-F4)^2/36</f>
        <v>0.69444444444444442</v>
      </c>
      <c r="I4" s="80">
        <v>0</v>
      </c>
      <c r="J4" s="80">
        <f>I4+G4</f>
        <v>7.8</v>
      </c>
      <c r="K4" s="80">
        <f>MIN(L6,L8)</f>
        <v>7.8000000000000078</v>
      </c>
      <c r="L4" s="80">
        <f>K4-G4</f>
        <v>7.9936057773011271E-15</v>
      </c>
      <c r="M4" s="83">
        <f>K4-J4</f>
        <v>7.9936057773011271E-15</v>
      </c>
    </row>
    <row r="5" spans="2:13" x14ac:dyDescent="0.2">
      <c r="B5" s="41" t="s">
        <v>1</v>
      </c>
      <c r="C5" s="41"/>
      <c r="D5" s="41">
        <f>E5-2</f>
        <v>4</v>
      </c>
      <c r="E5" s="41">
        <v>6</v>
      </c>
      <c r="F5" s="41">
        <f>E5+4</f>
        <v>10</v>
      </c>
      <c r="G5" s="42">
        <v>6.3</v>
      </c>
      <c r="H5" s="62">
        <f t="shared" si="0"/>
        <v>1</v>
      </c>
      <c r="I5" s="37">
        <v>0</v>
      </c>
      <c r="J5" s="64">
        <f t="shared" ref="J5:J15" si="1">I5+G5</f>
        <v>6.3</v>
      </c>
      <c r="K5" s="37">
        <f>MIN(L6,L7,L10,L13)</f>
        <v>7.8000000000000078</v>
      </c>
      <c r="L5" s="19">
        <f t="shared" ref="L5:L15" si="2">K5-G5</f>
        <v>1.500000000000008</v>
      </c>
      <c r="M5" s="63">
        <f t="shared" ref="M5:M15" si="3">K5-J5</f>
        <v>1.500000000000008</v>
      </c>
    </row>
    <row r="6" spans="2:13" x14ac:dyDescent="0.2">
      <c r="B6" s="71" t="s">
        <v>3</v>
      </c>
      <c r="C6" s="71" t="s">
        <v>12</v>
      </c>
      <c r="D6" s="71">
        <f>E6-1</f>
        <v>1</v>
      </c>
      <c r="E6" s="71">
        <v>2</v>
      </c>
      <c r="F6" s="71">
        <f>E6+1</f>
        <v>3</v>
      </c>
      <c r="G6" s="75">
        <v>2</v>
      </c>
      <c r="H6" s="16">
        <f t="shared" si="0"/>
        <v>0.1111111111111111</v>
      </c>
      <c r="I6" s="15">
        <f>MAX(J4,J5)</f>
        <v>7.8</v>
      </c>
      <c r="J6" s="80">
        <f t="shared" si="1"/>
        <v>9.8000000000000007</v>
      </c>
      <c r="K6" s="15">
        <f>MIN(L7,L14,L15)</f>
        <v>9.8000000000000078</v>
      </c>
      <c r="L6" s="15">
        <f t="shared" si="2"/>
        <v>7.8000000000000078</v>
      </c>
      <c r="M6" s="83">
        <f t="shared" si="3"/>
        <v>0</v>
      </c>
    </row>
    <row r="7" spans="2:13" x14ac:dyDescent="0.2">
      <c r="B7" s="71" t="s">
        <v>2</v>
      </c>
      <c r="C7" s="71" t="s">
        <v>51</v>
      </c>
      <c r="D7" s="71">
        <f>E7-0</f>
        <v>9</v>
      </c>
      <c r="E7" s="71">
        <v>9</v>
      </c>
      <c r="F7" s="71">
        <f>E7+3</f>
        <v>12</v>
      </c>
      <c r="G7" s="75">
        <v>9.5</v>
      </c>
      <c r="H7" s="16">
        <f t="shared" si="0"/>
        <v>0.25</v>
      </c>
      <c r="I7" s="15">
        <f>MAX(J5,J6)</f>
        <v>9.8000000000000007</v>
      </c>
      <c r="J7" s="80">
        <f t="shared" si="1"/>
        <v>19.3</v>
      </c>
      <c r="K7" s="15">
        <f>MIN(L8,L9)</f>
        <v>19.300000000000008</v>
      </c>
      <c r="L7" s="15">
        <f t="shared" si="2"/>
        <v>9.8000000000000078</v>
      </c>
      <c r="M7" s="83">
        <f t="shared" si="3"/>
        <v>0</v>
      </c>
    </row>
    <row r="8" spans="2:13" x14ac:dyDescent="0.2">
      <c r="B8" s="72" t="s">
        <v>4</v>
      </c>
      <c r="C8" s="72" t="s">
        <v>52</v>
      </c>
      <c r="D8" s="72">
        <f>E8-1</f>
        <v>5</v>
      </c>
      <c r="E8" s="72">
        <v>6</v>
      </c>
      <c r="F8" s="72">
        <f>E8+4</f>
        <v>10</v>
      </c>
      <c r="G8" s="76">
        <v>6.5</v>
      </c>
      <c r="H8" s="78">
        <f t="shared" si="0"/>
        <v>0.69444444444444442</v>
      </c>
      <c r="I8" s="76">
        <f>MAX(J4,J7)</f>
        <v>19.3</v>
      </c>
      <c r="J8" s="80">
        <f t="shared" si="1"/>
        <v>25.8</v>
      </c>
      <c r="K8" s="76">
        <f>MIN(L10)</f>
        <v>25.800000000000008</v>
      </c>
      <c r="L8" s="15">
        <f t="shared" si="2"/>
        <v>19.300000000000008</v>
      </c>
      <c r="M8" s="83">
        <f t="shared" si="3"/>
        <v>0</v>
      </c>
    </row>
    <row r="9" spans="2:13" x14ac:dyDescent="0.2">
      <c r="B9" s="41" t="s">
        <v>6</v>
      </c>
      <c r="C9" s="41" t="s">
        <v>2</v>
      </c>
      <c r="D9" s="41">
        <f>E9-1</f>
        <v>7</v>
      </c>
      <c r="E9" s="41">
        <v>8</v>
      </c>
      <c r="F9" s="41">
        <f>E9+5</f>
        <v>13</v>
      </c>
      <c r="G9" s="42">
        <v>8.6999999999999993</v>
      </c>
      <c r="H9" s="20">
        <f t="shared" si="0"/>
        <v>1</v>
      </c>
      <c r="I9" s="19">
        <f>J7</f>
        <v>19.3</v>
      </c>
      <c r="J9" s="64">
        <f t="shared" si="1"/>
        <v>28</v>
      </c>
      <c r="K9" s="19">
        <f>MIN(L12)</f>
        <v>28.600000000000009</v>
      </c>
      <c r="L9" s="19">
        <f t="shared" si="2"/>
        <v>19.900000000000009</v>
      </c>
      <c r="M9" s="63">
        <f t="shared" si="3"/>
        <v>0.60000000000000853</v>
      </c>
    </row>
    <row r="10" spans="2:13" x14ac:dyDescent="0.2">
      <c r="B10" s="71" t="s">
        <v>5</v>
      </c>
      <c r="C10" s="71" t="s">
        <v>53</v>
      </c>
      <c r="D10" s="71">
        <f>E10-1</f>
        <v>1</v>
      </c>
      <c r="E10" s="71">
        <v>2</v>
      </c>
      <c r="F10" s="71">
        <f>E10+1</f>
        <v>3</v>
      </c>
      <c r="G10" s="75">
        <v>2</v>
      </c>
      <c r="H10" s="16">
        <f t="shared" si="0"/>
        <v>0.1111111111111111</v>
      </c>
      <c r="I10" s="15">
        <f>MAX(J5,J8)</f>
        <v>25.8</v>
      </c>
      <c r="J10" s="80">
        <f t="shared" si="1"/>
        <v>27.8</v>
      </c>
      <c r="K10" s="15">
        <f>MIN(L11)</f>
        <v>27.800000000000008</v>
      </c>
      <c r="L10" s="15">
        <f t="shared" si="2"/>
        <v>25.800000000000008</v>
      </c>
      <c r="M10" s="83">
        <f t="shared" si="3"/>
        <v>0</v>
      </c>
    </row>
    <row r="11" spans="2:13" x14ac:dyDescent="0.2">
      <c r="B11" s="71" t="s">
        <v>9</v>
      </c>
      <c r="C11" s="71" t="s">
        <v>5</v>
      </c>
      <c r="D11" s="71">
        <f>E11-0</f>
        <v>5</v>
      </c>
      <c r="E11" s="71">
        <v>5</v>
      </c>
      <c r="F11" s="71">
        <f>E11+5</f>
        <v>10</v>
      </c>
      <c r="G11" s="75">
        <v>5.8</v>
      </c>
      <c r="H11" s="16">
        <f t="shared" si="0"/>
        <v>0.69444444444444442</v>
      </c>
      <c r="I11" s="15">
        <f>J10</f>
        <v>27.8</v>
      </c>
      <c r="J11" s="80">
        <f>I11+G11</f>
        <v>33.6</v>
      </c>
      <c r="K11" s="15">
        <f>MIN(L13)</f>
        <v>33.600000000000009</v>
      </c>
      <c r="L11" s="15">
        <f t="shared" si="2"/>
        <v>27.800000000000008</v>
      </c>
      <c r="M11" s="83">
        <f t="shared" si="3"/>
        <v>0</v>
      </c>
    </row>
    <row r="12" spans="2:13" x14ac:dyDescent="0.2">
      <c r="B12" s="41" t="s">
        <v>8</v>
      </c>
      <c r="C12" s="41" t="s">
        <v>6</v>
      </c>
      <c r="D12" s="41">
        <v>1</v>
      </c>
      <c r="E12" s="41">
        <v>5</v>
      </c>
      <c r="F12" s="41">
        <f>E12+4</f>
        <v>9</v>
      </c>
      <c r="G12" s="42">
        <v>5</v>
      </c>
      <c r="H12" s="20">
        <f t="shared" si="0"/>
        <v>1.7777777777777777</v>
      </c>
      <c r="I12" s="19">
        <f>J9</f>
        <v>28</v>
      </c>
      <c r="J12" s="64">
        <f t="shared" si="1"/>
        <v>33</v>
      </c>
      <c r="K12" s="19">
        <f>MIN(L13)</f>
        <v>33.600000000000009</v>
      </c>
      <c r="L12" s="19">
        <f t="shared" si="2"/>
        <v>28.600000000000009</v>
      </c>
      <c r="M12" s="63">
        <f t="shared" si="3"/>
        <v>0.60000000000000853</v>
      </c>
    </row>
    <row r="13" spans="2:13" x14ac:dyDescent="0.2">
      <c r="B13" s="71" t="s">
        <v>10</v>
      </c>
      <c r="C13" s="71" t="s">
        <v>30</v>
      </c>
      <c r="D13" s="71">
        <f>E13-2</f>
        <v>3</v>
      </c>
      <c r="E13" s="71">
        <v>5</v>
      </c>
      <c r="F13" s="71">
        <f>E13+2</f>
        <v>7</v>
      </c>
      <c r="G13" s="75">
        <v>5</v>
      </c>
      <c r="H13" s="16">
        <f t="shared" si="0"/>
        <v>0.44444444444444442</v>
      </c>
      <c r="I13" s="15">
        <f>MAX(J5,J12,J11)</f>
        <v>33.6</v>
      </c>
      <c r="J13" s="80">
        <f t="shared" si="1"/>
        <v>38.6</v>
      </c>
      <c r="K13" s="15">
        <f>MIN(L14,L15)</f>
        <v>38.600000000000009</v>
      </c>
      <c r="L13" s="15">
        <f t="shared" si="2"/>
        <v>33.600000000000009</v>
      </c>
      <c r="M13" s="83">
        <f t="shared" si="3"/>
        <v>0</v>
      </c>
    </row>
    <row r="14" spans="2:13" x14ac:dyDescent="0.2">
      <c r="B14" s="22" t="s">
        <v>11</v>
      </c>
      <c r="C14" s="22" t="s">
        <v>54</v>
      </c>
      <c r="D14" s="22">
        <f>E14-2</f>
        <v>4</v>
      </c>
      <c r="E14" s="22">
        <v>6</v>
      </c>
      <c r="F14" s="22">
        <f>E14+4</f>
        <v>10</v>
      </c>
      <c r="G14" s="23">
        <v>6.3</v>
      </c>
      <c r="H14" s="79">
        <f t="shared" si="0"/>
        <v>1</v>
      </c>
      <c r="I14" s="81">
        <f>MAX(J6,J13)</f>
        <v>38.6</v>
      </c>
      <c r="J14" s="82">
        <f t="shared" si="1"/>
        <v>44.9</v>
      </c>
      <c r="K14" s="81">
        <v>47.9</v>
      </c>
      <c r="L14" s="81">
        <f t="shared" si="2"/>
        <v>41.6</v>
      </c>
      <c r="M14" s="84">
        <f t="shared" si="3"/>
        <v>3</v>
      </c>
    </row>
    <row r="15" spans="2:13" ht="17" thickBot="1" x14ac:dyDescent="0.25">
      <c r="B15" s="25" t="s">
        <v>7</v>
      </c>
      <c r="C15" s="26" t="s">
        <v>54</v>
      </c>
      <c r="D15" s="26">
        <f>E15-2</f>
        <v>7</v>
      </c>
      <c r="E15" s="26">
        <v>9</v>
      </c>
      <c r="F15" s="26">
        <f>E15+4</f>
        <v>13</v>
      </c>
      <c r="G15" s="27">
        <v>9.3000000000000007</v>
      </c>
      <c r="H15" s="28">
        <f t="shared" si="0"/>
        <v>1</v>
      </c>
      <c r="I15" s="27">
        <f>MAX(J6,J13)</f>
        <v>38.6</v>
      </c>
      <c r="J15" s="27">
        <f t="shared" si="1"/>
        <v>47.900000000000006</v>
      </c>
      <c r="K15" s="27">
        <f>I15+G15</f>
        <v>47.900000000000006</v>
      </c>
      <c r="L15" s="27">
        <f t="shared" si="2"/>
        <v>38.600000000000009</v>
      </c>
      <c r="M15" s="73">
        <f t="shared" si="3"/>
        <v>0</v>
      </c>
    </row>
    <row r="16" spans="2:13" ht="17" thickBot="1" x14ac:dyDescent="0.25"/>
    <row r="17" spans="2:14" ht="17" thickBot="1" x14ac:dyDescent="0.25">
      <c r="F17" s="6" t="s">
        <v>41</v>
      </c>
      <c r="G17" s="6" t="s">
        <v>35</v>
      </c>
      <c r="H17" s="6" t="s">
        <v>40</v>
      </c>
      <c r="K17" s="6" t="s">
        <v>57</v>
      </c>
      <c r="L17" s="1"/>
    </row>
    <row r="18" spans="2:14" ht="17" thickBot="1" x14ac:dyDescent="0.25">
      <c r="F18" s="4">
        <f>SQRT(H18)</f>
        <v>2</v>
      </c>
      <c r="G18" s="5">
        <f>SUM(G4,G6,G7,G8,G10,G11,G13,G15)</f>
        <v>47.900000000000006</v>
      </c>
      <c r="H18" s="3">
        <f>SUM(H4,H6,H7,H8,H10,H11,H13,H15)</f>
        <v>4</v>
      </c>
    </row>
    <row r="19" spans="2:14" ht="17" thickBot="1" x14ac:dyDescent="0.25"/>
    <row r="20" spans="2:14" ht="17" thickBot="1" x14ac:dyDescent="0.25">
      <c r="B20" s="65" t="s">
        <v>23</v>
      </c>
      <c r="C20" s="65"/>
      <c r="D20" s="65"/>
      <c r="E20" s="65"/>
      <c r="K20" s="169" t="s">
        <v>28</v>
      </c>
      <c r="L20" s="170"/>
      <c r="M20" s="177" t="s">
        <v>56</v>
      </c>
      <c r="N20" s="176"/>
    </row>
    <row r="21" spans="2:14" ht="17" thickBot="1" x14ac:dyDescent="0.25">
      <c r="B21" s="176" t="s">
        <v>22</v>
      </c>
      <c r="C21" s="176"/>
      <c r="D21" s="176"/>
      <c r="E21" s="65"/>
      <c r="K21" s="171" t="s">
        <v>29</v>
      </c>
      <c r="L21" s="172"/>
      <c r="M21" s="177" t="s">
        <v>55</v>
      </c>
      <c r="N21" s="176"/>
    </row>
    <row r="22" spans="2:14" ht="17" thickBot="1" x14ac:dyDescent="0.25">
      <c r="B22" s="65"/>
      <c r="C22" s="65"/>
      <c r="D22" s="65"/>
      <c r="E22" s="65"/>
      <c r="K22" s="173" t="s">
        <v>39</v>
      </c>
      <c r="L22" s="174"/>
      <c r="M22" s="177" t="s">
        <v>56</v>
      </c>
      <c r="N22" s="176"/>
    </row>
    <row r="23" spans="2:14" x14ac:dyDescent="0.2">
      <c r="B23" s="65" t="s">
        <v>26</v>
      </c>
      <c r="C23" s="65"/>
      <c r="D23" s="65"/>
      <c r="E23" s="65"/>
    </row>
    <row r="24" spans="2:14" x14ac:dyDescent="0.2">
      <c r="B24" s="65" t="s">
        <v>27</v>
      </c>
      <c r="C24" s="65"/>
      <c r="D24" s="65"/>
      <c r="E24" s="65"/>
    </row>
    <row r="25" spans="2:14" x14ac:dyDescent="0.2">
      <c r="B25" s="65" t="s">
        <v>24</v>
      </c>
      <c r="C25" s="65"/>
      <c r="D25" s="65"/>
      <c r="E25" s="65"/>
    </row>
    <row r="26" spans="2:14" x14ac:dyDescent="0.2">
      <c r="B26" s="65"/>
      <c r="C26" s="65"/>
      <c r="D26" s="65"/>
      <c r="E26" s="65"/>
    </row>
    <row r="27" spans="2:14" x14ac:dyDescent="0.2">
      <c r="B27" s="176" t="s">
        <v>25</v>
      </c>
      <c r="C27" s="176"/>
      <c r="D27" s="65"/>
      <c r="E27" s="65"/>
    </row>
  </sheetData>
  <sortState xmlns:xlrd2="http://schemas.microsoft.com/office/spreadsheetml/2017/richdata2" ref="A4:M15">
    <sortCondition ref="A4:A15"/>
  </sortState>
  <mergeCells count="8">
    <mergeCell ref="B27:C27"/>
    <mergeCell ref="M20:N20"/>
    <mergeCell ref="M22:N22"/>
    <mergeCell ref="M21:N21"/>
    <mergeCell ref="K20:L20"/>
    <mergeCell ref="K21:L21"/>
    <mergeCell ref="K22:L22"/>
    <mergeCell ref="B21:D21"/>
  </mergeCells>
  <pageMargins left="0.7" right="0.7" top="0.75" bottom="0.75" header="0.3" footer="0.3"/>
  <ignoredErrors>
    <ignoredError sqref="D7 F10 F13 K1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3EFB5-7A52-4243-8319-D665202DE698}">
  <dimension ref="B2:D29"/>
  <sheetViews>
    <sheetView zoomScale="140" zoomScaleNormal="140" workbookViewId="0"/>
  </sheetViews>
  <sheetFormatPr baseColWidth="10" defaultRowHeight="16" x14ac:dyDescent="0.2"/>
  <cols>
    <col min="1" max="1" width="11" customWidth="1"/>
    <col min="2" max="2" width="17.1640625" bestFit="1" customWidth="1"/>
    <col min="3" max="4" width="12.83203125" customWidth="1"/>
  </cols>
  <sheetData>
    <row r="2" spans="2:4" ht="17" thickBot="1" x14ac:dyDescent="0.25"/>
    <row r="3" spans="2:4" ht="17" thickBot="1" x14ac:dyDescent="0.25">
      <c r="B3" s="6" t="s">
        <v>13</v>
      </c>
      <c r="C3" s="6" t="s">
        <v>14</v>
      </c>
      <c r="D3" s="6" t="s">
        <v>58</v>
      </c>
    </row>
    <row r="4" spans="2:4" x14ac:dyDescent="0.2">
      <c r="B4" s="127" t="s">
        <v>0</v>
      </c>
      <c r="C4" s="127"/>
      <c r="D4" s="127" t="s">
        <v>59</v>
      </c>
    </row>
    <row r="5" spans="2:4" x14ac:dyDescent="0.2">
      <c r="B5" s="71" t="s">
        <v>1</v>
      </c>
      <c r="C5" s="71"/>
      <c r="D5" s="71" t="s">
        <v>67</v>
      </c>
    </row>
    <row r="6" spans="2:4" x14ac:dyDescent="0.2">
      <c r="B6" s="121" t="s">
        <v>65</v>
      </c>
      <c r="C6" s="71" t="s">
        <v>1</v>
      </c>
      <c r="D6" s="71" t="s">
        <v>3</v>
      </c>
    </row>
    <row r="7" spans="2:4" x14ac:dyDescent="0.2">
      <c r="B7" s="128" t="s">
        <v>3</v>
      </c>
      <c r="C7" s="128" t="s">
        <v>69</v>
      </c>
      <c r="D7" s="128" t="s">
        <v>60</v>
      </c>
    </row>
    <row r="8" spans="2:4" x14ac:dyDescent="0.2">
      <c r="B8" s="128" t="s">
        <v>2</v>
      </c>
      <c r="C8" s="128" t="s">
        <v>51</v>
      </c>
      <c r="D8" s="128" t="s">
        <v>61</v>
      </c>
    </row>
    <row r="9" spans="2:4" x14ac:dyDescent="0.2">
      <c r="B9" s="129" t="s">
        <v>4</v>
      </c>
      <c r="C9" s="129" t="s">
        <v>52</v>
      </c>
      <c r="D9" s="129" t="s">
        <v>5</v>
      </c>
    </row>
    <row r="10" spans="2:4" x14ac:dyDescent="0.2">
      <c r="B10" s="92" t="s">
        <v>6</v>
      </c>
      <c r="C10" s="92" t="s">
        <v>2</v>
      </c>
      <c r="D10" s="92" t="s">
        <v>8</v>
      </c>
    </row>
    <row r="11" spans="2:4" x14ac:dyDescent="0.2">
      <c r="B11" s="128" t="s">
        <v>5</v>
      </c>
      <c r="C11" s="128" t="s">
        <v>53</v>
      </c>
      <c r="D11" s="128" t="s">
        <v>9</v>
      </c>
    </row>
    <row r="12" spans="2:4" x14ac:dyDescent="0.2">
      <c r="B12" s="128" t="s">
        <v>9</v>
      </c>
      <c r="C12" s="128" t="s">
        <v>5</v>
      </c>
      <c r="D12" s="128" t="s">
        <v>10</v>
      </c>
    </row>
    <row r="13" spans="2:4" x14ac:dyDescent="0.2">
      <c r="B13" s="92" t="s">
        <v>8</v>
      </c>
      <c r="C13" s="92" t="s">
        <v>6</v>
      </c>
      <c r="D13" s="92" t="s">
        <v>68</v>
      </c>
    </row>
    <row r="14" spans="2:4" x14ac:dyDescent="0.2">
      <c r="B14" s="122" t="s">
        <v>66</v>
      </c>
      <c r="C14" s="92" t="s">
        <v>8</v>
      </c>
      <c r="D14" s="92" t="s">
        <v>10</v>
      </c>
    </row>
    <row r="15" spans="2:4" x14ac:dyDescent="0.2">
      <c r="B15" s="128" t="s">
        <v>10</v>
      </c>
      <c r="C15" s="128" t="s">
        <v>70</v>
      </c>
      <c r="D15" s="128" t="s">
        <v>62</v>
      </c>
    </row>
    <row r="16" spans="2:4" x14ac:dyDescent="0.2">
      <c r="B16" s="123" t="s">
        <v>11</v>
      </c>
      <c r="C16" s="123" t="s">
        <v>54</v>
      </c>
      <c r="D16" s="124" t="s">
        <v>76</v>
      </c>
    </row>
    <row r="17" spans="2:4" x14ac:dyDescent="0.2">
      <c r="B17" s="125" t="s">
        <v>75</v>
      </c>
      <c r="C17" s="126" t="s">
        <v>11</v>
      </c>
      <c r="D17" s="125" t="s">
        <v>64</v>
      </c>
    </row>
    <row r="18" spans="2:4" ht="17" thickBot="1" x14ac:dyDescent="0.25">
      <c r="B18" s="130" t="s">
        <v>7</v>
      </c>
      <c r="C18" s="130" t="s">
        <v>54</v>
      </c>
      <c r="D18" s="131" t="s">
        <v>64</v>
      </c>
    </row>
    <row r="19" spans="2:4" ht="17" thickBot="1" x14ac:dyDescent="0.25">
      <c r="B19" s="132" t="s">
        <v>63</v>
      </c>
      <c r="C19" s="133" t="s">
        <v>77</v>
      </c>
      <c r="D19" s="133"/>
    </row>
    <row r="23" spans="2:4" x14ac:dyDescent="0.2">
      <c r="B23" s="65"/>
      <c r="C23" s="65"/>
      <c r="D23" s="65"/>
    </row>
    <row r="24" spans="2:4" x14ac:dyDescent="0.2">
      <c r="B24" s="65"/>
      <c r="C24" s="65"/>
      <c r="D24" s="65"/>
    </row>
    <row r="25" spans="2:4" x14ac:dyDescent="0.2">
      <c r="B25" s="65"/>
      <c r="C25" s="65"/>
      <c r="D25" s="65"/>
    </row>
    <row r="26" spans="2:4" x14ac:dyDescent="0.2">
      <c r="B26" s="65"/>
      <c r="C26" s="65"/>
      <c r="D26" s="65"/>
    </row>
    <row r="27" spans="2:4" x14ac:dyDescent="0.2">
      <c r="B27" s="65"/>
      <c r="C27" s="65"/>
      <c r="D27" s="65"/>
    </row>
    <row r="28" spans="2:4" x14ac:dyDescent="0.2">
      <c r="B28" s="65"/>
      <c r="C28" s="65"/>
      <c r="D28" s="65"/>
    </row>
    <row r="29" spans="2:4" x14ac:dyDescent="0.2">
      <c r="B29" s="65"/>
      <c r="C29" s="65"/>
      <c r="D29" s="6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A9682-9C6A-D447-99D3-F78D2241E613}">
  <dimension ref="B2:F30"/>
  <sheetViews>
    <sheetView zoomScale="140" zoomScaleNormal="140" workbookViewId="0"/>
  </sheetViews>
  <sheetFormatPr baseColWidth="10" defaultRowHeight="16" x14ac:dyDescent="0.2"/>
  <cols>
    <col min="1" max="1" width="11" customWidth="1"/>
    <col min="2" max="2" width="17.1640625" bestFit="1" customWidth="1"/>
    <col min="3" max="4" width="12.83203125" customWidth="1"/>
  </cols>
  <sheetData>
    <row r="2" spans="2:6" ht="17" thickBot="1" x14ac:dyDescent="0.25"/>
    <row r="3" spans="2:6" ht="17" thickBot="1" x14ac:dyDescent="0.25">
      <c r="B3" s="166" t="s">
        <v>13</v>
      </c>
      <c r="C3" s="167" t="s">
        <v>14</v>
      </c>
      <c r="D3" s="167" t="s">
        <v>58</v>
      </c>
      <c r="E3" s="167" t="s">
        <v>35</v>
      </c>
      <c r="F3" s="168" t="s">
        <v>15</v>
      </c>
    </row>
    <row r="4" spans="2:6" x14ac:dyDescent="0.2">
      <c r="B4" s="162" t="s">
        <v>0</v>
      </c>
      <c r="C4" s="163"/>
      <c r="D4" s="163" t="s">
        <v>59</v>
      </c>
      <c r="E4" s="164">
        <v>7.8</v>
      </c>
      <c r="F4" s="165">
        <f>E4/2</f>
        <v>3.9</v>
      </c>
    </row>
    <row r="5" spans="2:6" x14ac:dyDescent="0.2">
      <c r="B5" s="150" t="s">
        <v>1</v>
      </c>
      <c r="C5" s="142"/>
      <c r="D5" s="142" t="s">
        <v>67</v>
      </c>
      <c r="E5" s="143">
        <v>6.3</v>
      </c>
      <c r="F5" s="151">
        <f t="shared" ref="F5:F19" si="0">E5/2</f>
        <v>3.15</v>
      </c>
    </row>
    <row r="6" spans="2:6" x14ac:dyDescent="0.2">
      <c r="B6" s="152" t="s">
        <v>65</v>
      </c>
      <c r="C6" s="142" t="s">
        <v>1</v>
      </c>
      <c r="D6" s="142" t="s">
        <v>3</v>
      </c>
      <c r="E6" s="143">
        <v>6.3</v>
      </c>
      <c r="F6" s="151">
        <f t="shared" si="0"/>
        <v>3.15</v>
      </c>
    </row>
    <row r="7" spans="2:6" x14ac:dyDescent="0.2">
      <c r="B7" s="148" t="s">
        <v>3</v>
      </c>
      <c r="C7" s="140" t="s">
        <v>69</v>
      </c>
      <c r="D7" s="140" t="s">
        <v>60</v>
      </c>
      <c r="E7" s="141">
        <v>2</v>
      </c>
      <c r="F7" s="149">
        <f t="shared" si="0"/>
        <v>1</v>
      </c>
    </row>
    <row r="8" spans="2:6" x14ac:dyDescent="0.2">
      <c r="B8" s="148" t="s">
        <v>2</v>
      </c>
      <c r="C8" s="140" t="s">
        <v>51</v>
      </c>
      <c r="D8" s="140" t="s">
        <v>61</v>
      </c>
      <c r="E8" s="141">
        <v>9.5</v>
      </c>
      <c r="F8" s="149">
        <f t="shared" si="0"/>
        <v>4.75</v>
      </c>
    </row>
    <row r="9" spans="2:6" x14ac:dyDescent="0.2">
      <c r="B9" s="105" t="s">
        <v>4</v>
      </c>
      <c r="C9" s="106" t="s">
        <v>52</v>
      </c>
      <c r="D9" s="106" t="s">
        <v>5</v>
      </c>
      <c r="E9" s="110">
        <v>6.5</v>
      </c>
      <c r="F9" s="149">
        <f t="shared" si="0"/>
        <v>3.25</v>
      </c>
    </row>
    <row r="10" spans="2:6" x14ac:dyDescent="0.2">
      <c r="B10" s="153" t="s">
        <v>6</v>
      </c>
      <c r="C10" s="144" t="s">
        <v>2</v>
      </c>
      <c r="D10" s="144" t="s">
        <v>8</v>
      </c>
      <c r="E10" s="145">
        <v>8.6999999999999993</v>
      </c>
      <c r="F10" s="154">
        <f t="shared" si="0"/>
        <v>4.3499999999999996</v>
      </c>
    </row>
    <row r="11" spans="2:6" x14ac:dyDescent="0.2">
      <c r="B11" s="148" t="s">
        <v>5</v>
      </c>
      <c r="C11" s="140" t="s">
        <v>53</v>
      </c>
      <c r="D11" s="140" t="s">
        <v>9</v>
      </c>
      <c r="E11" s="141">
        <v>2</v>
      </c>
      <c r="F11" s="149">
        <f t="shared" si="0"/>
        <v>1</v>
      </c>
    </row>
    <row r="12" spans="2:6" x14ac:dyDescent="0.2">
      <c r="B12" s="148" t="s">
        <v>9</v>
      </c>
      <c r="C12" s="140" t="s">
        <v>5</v>
      </c>
      <c r="D12" s="140" t="s">
        <v>10</v>
      </c>
      <c r="E12" s="141">
        <v>5.8</v>
      </c>
      <c r="F12" s="149">
        <f t="shared" si="0"/>
        <v>2.9</v>
      </c>
    </row>
    <row r="13" spans="2:6" x14ac:dyDescent="0.2">
      <c r="B13" s="153" t="s">
        <v>8</v>
      </c>
      <c r="C13" s="144" t="s">
        <v>6</v>
      </c>
      <c r="D13" s="144" t="s">
        <v>68</v>
      </c>
      <c r="E13" s="145">
        <v>5</v>
      </c>
      <c r="F13" s="154">
        <f t="shared" si="0"/>
        <v>2.5</v>
      </c>
    </row>
    <row r="14" spans="2:6" x14ac:dyDescent="0.2">
      <c r="B14" s="155" t="s">
        <v>66</v>
      </c>
      <c r="C14" s="144" t="s">
        <v>8</v>
      </c>
      <c r="D14" s="144" t="s">
        <v>10</v>
      </c>
      <c r="E14" s="145">
        <v>13.7</v>
      </c>
      <c r="F14" s="154">
        <f t="shared" si="0"/>
        <v>6.85</v>
      </c>
    </row>
    <row r="15" spans="2:6" x14ac:dyDescent="0.2">
      <c r="B15" s="148" t="s">
        <v>10</v>
      </c>
      <c r="C15" s="140" t="s">
        <v>70</v>
      </c>
      <c r="D15" s="140" t="s">
        <v>62</v>
      </c>
      <c r="E15" s="141">
        <v>5</v>
      </c>
      <c r="F15" s="149">
        <f t="shared" si="0"/>
        <v>2.5</v>
      </c>
    </row>
    <row r="16" spans="2:6" x14ac:dyDescent="0.2">
      <c r="B16" s="111" t="s">
        <v>11</v>
      </c>
      <c r="C16" s="112" t="s">
        <v>54</v>
      </c>
      <c r="D16" s="146" t="s">
        <v>76</v>
      </c>
      <c r="E16" s="147">
        <v>6.3</v>
      </c>
      <c r="F16" s="156">
        <f t="shared" si="0"/>
        <v>3.15</v>
      </c>
    </row>
    <row r="17" spans="2:6" x14ac:dyDescent="0.2">
      <c r="B17" s="157" t="s">
        <v>75</v>
      </c>
      <c r="C17" s="112" t="s">
        <v>11</v>
      </c>
      <c r="D17" s="146" t="s">
        <v>64</v>
      </c>
      <c r="E17" s="147">
        <f>E16</f>
        <v>6.3</v>
      </c>
      <c r="F17" s="156">
        <f>E17/2</f>
        <v>3.15</v>
      </c>
    </row>
    <row r="18" spans="2:6" x14ac:dyDescent="0.2">
      <c r="B18" s="105" t="s">
        <v>7</v>
      </c>
      <c r="C18" s="106" t="s">
        <v>54</v>
      </c>
      <c r="D18" s="139" t="s">
        <v>64</v>
      </c>
      <c r="E18" s="110">
        <v>9.3000000000000007</v>
      </c>
      <c r="F18" s="149">
        <f t="shared" si="0"/>
        <v>4.6500000000000004</v>
      </c>
    </row>
    <row r="19" spans="2:6" ht="17" thickBot="1" x14ac:dyDescent="0.25">
      <c r="B19" s="158" t="s">
        <v>63</v>
      </c>
      <c r="C19" s="159" t="s">
        <v>77</v>
      </c>
      <c r="D19" s="159"/>
      <c r="E19" s="160">
        <f>SUM(E4,E7,E8,E9,E11,E12,E15,E18)</f>
        <v>47.900000000000006</v>
      </c>
      <c r="F19" s="161">
        <f t="shared" si="0"/>
        <v>23.950000000000003</v>
      </c>
    </row>
    <row r="20" spans="2:6" ht="17" thickBot="1" x14ac:dyDescent="0.25">
      <c r="E20" s="4">
        <f>SUM(E4,E5,E7:E13,E15:E16,E18)</f>
        <v>74.199999999999989</v>
      </c>
      <c r="F20" s="138">
        <f>SUM(F4:F19)</f>
        <v>74.199999999999989</v>
      </c>
    </row>
    <row r="21" spans="2:6" x14ac:dyDescent="0.2">
      <c r="E21" s="1"/>
    </row>
    <row r="24" spans="2:6" x14ac:dyDescent="0.2">
      <c r="B24" s="65"/>
      <c r="C24" s="65"/>
      <c r="D24" s="65"/>
    </row>
    <row r="25" spans="2:6" x14ac:dyDescent="0.2">
      <c r="B25" s="65"/>
      <c r="C25" s="65"/>
      <c r="D25" s="65"/>
    </row>
    <row r="26" spans="2:6" x14ac:dyDescent="0.2">
      <c r="B26" s="65"/>
      <c r="C26" s="65"/>
      <c r="D26" s="65"/>
    </row>
    <row r="27" spans="2:6" x14ac:dyDescent="0.2">
      <c r="B27" s="65"/>
      <c r="C27" s="65"/>
      <c r="D27" s="65"/>
    </row>
    <row r="28" spans="2:6" x14ac:dyDescent="0.2">
      <c r="B28" s="65"/>
      <c r="C28" s="65"/>
      <c r="D28" s="65"/>
    </row>
    <row r="29" spans="2:6" x14ac:dyDescent="0.2">
      <c r="B29" s="65"/>
      <c r="C29" s="65"/>
      <c r="D29" s="65"/>
    </row>
    <row r="30" spans="2:6" x14ac:dyDescent="0.2">
      <c r="B30" s="65"/>
      <c r="C30" s="65"/>
      <c r="D30" s="6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9E276-715A-1847-BCCC-BAAEA39C322E}">
  <dimension ref="B2:K33"/>
  <sheetViews>
    <sheetView tabSelected="1" zoomScale="130" zoomScaleNormal="130" workbookViewId="0"/>
  </sheetViews>
  <sheetFormatPr baseColWidth="10" defaultRowHeight="16" x14ac:dyDescent="0.2"/>
  <cols>
    <col min="1" max="1" width="11" customWidth="1"/>
    <col min="2" max="2" width="24.5" customWidth="1"/>
    <col min="3" max="3" width="12.5" bestFit="1" customWidth="1"/>
    <col min="4" max="4" width="11.1640625" bestFit="1" customWidth="1"/>
    <col min="5" max="5" width="8.1640625" bestFit="1" customWidth="1"/>
    <col min="6" max="6" width="13.33203125" bestFit="1" customWidth="1"/>
    <col min="7" max="7" width="10.83203125" customWidth="1"/>
    <col min="8" max="8" width="11.5" customWidth="1"/>
  </cols>
  <sheetData>
    <row r="2" spans="2:10" ht="17" thickBot="1" x14ac:dyDescent="0.25"/>
    <row r="3" spans="2:10" x14ac:dyDescent="0.2">
      <c r="B3" s="95" t="s">
        <v>13</v>
      </c>
      <c r="C3" s="96" t="s">
        <v>14</v>
      </c>
      <c r="D3" s="96" t="s">
        <v>58</v>
      </c>
      <c r="E3" s="96" t="s">
        <v>15</v>
      </c>
      <c r="F3" s="96" t="s">
        <v>18</v>
      </c>
      <c r="G3" s="96" t="s">
        <v>17</v>
      </c>
      <c r="H3" s="96" t="s">
        <v>19</v>
      </c>
      <c r="I3" s="96" t="s">
        <v>21</v>
      </c>
      <c r="J3" s="97" t="s">
        <v>20</v>
      </c>
    </row>
    <row r="4" spans="2:10" x14ac:dyDescent="0.2">
      <c r="B4" s="105" t="s">
        <v>0</v>
      </c>
      <c r="C4" s="106"/>
      <c r="D4" s="106" t="s">
        <v>59</v>
      </c>
      <c r="E4" s="107">
        <v>3.9</v>
      </c>
      <c r="F4" s="108">
        <v>0</v>
      </c>
      <c r="G4" s="108">
        <f>F4+E4</f>
        <v>3.9</v>
      </c>
      <c r="H4" s="108">
        <f>MIN(I7,I9)</f>
        <v>6.4000000000000012</v>
      </c>
      <c r="I4" s="108">
        <f>H4-E4</f>
        <v>2.5000000000000013</v>
      </c>
      <c r="J4" s="109">
        <f>H4-G4</f>
        <v>2.5000000000000013</v>
      </c>
    </row>
    <row r="5" spans="2:10" x14ac:dyDescent="0.2">
      <c r="B5" s="67" t="s">
        <v>1</v>
      </c>
      <c r="C5" s="68"/>
      <c r="D5" s="68" t="s">
        <v>71</v>
      </c>
      <c r="E5" s="93">
        <v>3.2</v>
      </c>
      <c r="F5" s="94">
        <v>0</v>
      </c>
      <c r="G5" s="94">
        <f t="shared" ref="G5:G19" si="0">F5+E5</f>
        <v>3.2</v>
      </c>
      <c r="H5" s="94">
        <f>MIN(I7,I8,I11,I15,I6)</f>
        <v>3.2000000000000011</v>
      </c>
      <c r="I5" s="94">
        <f t="shared" ref="I5:I19" si="1">H5-E5</f>
        <v>0</v>
      </c>
      <c r="J5" s="98">
        <f t="shared" ref="J5:J19" si="2">H5-G5</f>
        <v>0</v>
      </c>
    </row>
    <row r="6" spans="2:10" x14ac:dyDescent="0.2">
      <c r="B6" s="67" t="s">
        <v>65</v>
      </c>
      <c r="C6" s="68" t="s">
        <v>1</v>
      </c>
      <c r="D6" s="68" t="s">
        <v>3</v>
      </c>
      <c r="E6" s="93">
        <v>3.2</v>
      </c>
      <c r="F6" s="94">
        <f>G5</f>
        <v>3.2</v>
      </c>
      <c r="G6" s="94">
        <f t="shared" si="0"/>
        <v>6.4</v>
      </c>
      <c r="H6" s="94">
        <f>MIN(I7)</f>
        <v>6.4000000000000012</v>
      </c>
      <c r="I6" s="94">
        <f t="shared" si="1"/>
        <v>3.2000000000000011</v>
      </c>
      <c r="J6" s="98">
        <f t="shared" si="2"/>
        <v>0</v>
      </c>
    </row>
    <row r="7" spans="2:10" x14ac:dyDescent="0.2">
      <c r="B7" s="105" t="s">
        <v>3</v>
      </c>
      <c r="C7" s="106" t="s">
        <v>72</v>
      </c>
      <c r="D7" s="106" t="s">
        <v>60</v>
      </c>
      <c r="E7" s="107">
        <v>1</v>
      </c>
      <c r="F7" s="108">
        <f>MAX(G4,G5,G6)</f>
        <v>6.4</v>
      </c>
      <c r="G7" s="108">
        <f t="shared" si="0"/>
        <v>7.4</v>
      </c>
      <c r="H7" s="108">
        <f>MIN(I8,I16,I18)</f>
        <v>7.4000000000000012</v>
      </c>
      <c r="I7" s="108">
        <f t="shared" si="1"/>
        <v>6.4000000000000012</v>
      </c>
      <c r="J7" s="109">
        <f t="shared" si="2"/>
        <v>0</v>
      </c>
    </row>
    <row r="8" spans="2:10" x14ac:dyDescent="0.2">
      <c r="B8" s="105" t="s">
        <v>2</v>
      </c>
      <c r="C8" s="106" t="s">
        <v>51</v>
      </c>
      <c r="D8" s="106" t="s">
        <v>61</v>
      </c>
      <c r="E8" s="107">
        <v>4.8</v>
      </c>
      <c r="F8" s="110">
        <f>MAX(G5,G7)</f>
        <v>7.4</v>
      </c>
      <c r="G8" s="108">
        <f t="shared" si="0"/>
        <v>12.2</v>
      </c>
      <c r="H8" s="110">
        <f>MIN(I9,I10)</f>
        <v>12.200000000000001</v>
      </c>
      <c r="I8" s="108">
        <f t="shared" si="1"/>
        <v>7.4000000000000012</v>
      </c>
      <c r="J8" s="109">
        <f t="shared" si="2"/>
        <v>0</v>
      </c>
    </row>
    <row r="9" spans="2:10" x14ac:dyDescent="0.2">
      <c r="B9" s="105" t="s">
        <v>4</v>
      </c>
      <c r="C9" s="106" t="s">
        <v>52</v>
      </c>
      <c r="D9" s="106" t="s">
        <v>5</v>
      </c>
      <c r="E9" s="107">
        <v>3.3</v>
      </c>
      <c r="F9" s="108">
        <f>MAX(G4,G8)</f>
        <v>12.2</v>
      </c>
      <c r="G9" s="108">
        <f t="shared" si="0"/>
        <v>15.5</v>
      </c>
      <c r="H9" s="108">
        <f>I11</f>
        <v>22.1</v>
      </c>
      <c r="I9" s="108">
        <f t="shared" si="1"/>
        <v>18.8</v>
      </c>
      <c r="J9" s="109">
        <f t="shared" si="2"/>
        <v>6.6000000000000014</v>
      </c>
    </row>
    <row r="10" spans="2:10" x14ac:dyDescent="0.2">
      <c r="B10" s="116" t="s">
        <v>6</v>
      </c>
      <c r="C10" s="117" t="s">
        <v>2</v>
      </c>
      <c r="D10" s="117" t="s">
        <v>8</v>
      </c>
      <c r="E10" s="118">
        <v>4.4000000000000004</v>
      </c>
      <c r="F10" s="119">
        <f>MAX(G8)</f>
        <v>12.2</v>
      </c>
      <c r="G10" s="119">
        <f t="shared" si="0"/>
        <v>16.600000000000001</v>
      </c>
      <c r="H10" s="119">
        <f>I13</f>
        <v>16.600000000000001</v>
      </c>
      <c r="I10" s="119">
        <f t="shared" si="1"/>
        <v>12.200000000000001</v>
      </c>
      <c r="J10" s="120">
        <f t="shared" si="2"/>
        <v>0</v>
      </c>
    </row>
    <row r="11" spans="2:10" x14ac:dyDescent="0.2">
      <c r="B11" s="105" t="s">
        <v>5</v>
      </c>
      <c r="C11" s="106" t="s">
        <v>53</v>
      </c>
      <c r="D11" s="106" t="s">
        <v>9</v>
      </c>
      <c r="E11" s="107">
        <v>1</v>
      </c>
      <c r="F11" s="110">
        <f>MAX(G5,G9)</f>
        <v>15.5</v>
      </c>
      <c r="G11" s="108">
        <f t="shared" si="0"/>
        <v>16.5</v>
      </c>
      <c r="H11" s="110">
        <f>I12</f>
        <v>23.1</v>
      </c>
      <c r="I11" s="108">
        <f t="shared" si="1"/>
        <v>22.1</v>
      </c>
      <c r="J11" s="109">
        <f t="shared" si="2"/>
        <v>6.6000000000000014</v>
      </c>
    </row>
    <row r="12" spans="2:10" x14ac:dyDescent="0.2">
      <c r="B12" s="105" t="s">
        <v>9</v>
      </c>
      <c r="C12" s="106" t="s">
        <v>5</v>
      </c>
      <c r="D12" s="106" t="s">
        <v>10</v>
      </c>
      <c r="E12" s="107">
        <v>2.9</v>
      </c>
      <c r="F12" s="108">
        <f>MAX(G11)</f>
        <v>16.5</v>
      </c>
      <c r="G12" s="108">
        <f t="shared" si="0"/>
        <v>19.399999999999999</v>
      </c>
      <c r="H12" s="108">
        <f>MIN(I15)</f>
        <v>26</v>
      </c>
      <c r="I12" s="108">
        <f t="shared" si="1"/>
        <v>23.1</v>
      </c>
      <c r="J12" s="109">
        <f t="shared" si="2"/>
        <v>6.6000000000000014</v>
      </c>
    </row>
    <row r="13" spans="2:10" x14ac:dyDescent="0.2">
      <c r="B13" s="116" t="s">
        <v>8</v>
      </c>
      <c r="C13" s="117" t="s">
        <v>6</v>
      </c>
      <c r="D13" s="117" t="s">
        <v>73</v>
      </c>
      <c r="E13" s="118">
        <v>2.5</v>
      </c>
      <c r="F13" s="119">
        <f>MAX(G10)</f>
        <v>16.600000000000001</v>
      </c>
      <c r="G13" s="119">
        <f t="shared" si="0"/>
        <v>19.100000000000001</v>
      </c>
      <c r="H13" s="119">
        <f>MIN(I15,I14)</f>
        <v>19.100000000000001</v>
      </c>
      <c r="I13" s="119">
        <f t="shared" si="1"/>
        <v>16.600000000000001</v>
      </c>
      <c r="J13" s="120">
        <f t="shared" si="2"/>
        <v>0</v>
      </c>
    </row>
    <row r="14" spans="2:10" x14ac:dyDescent="0.2">
      <c r="B14" s="116" t="s">
        <v>66</v>
      </c>
      <c r="C14" s="117" t="s">
        <v>8</v>
      </c>
      <c r="D14" s="117" t="s">
        <v>10</v>
      </c>
      <c r="E14" s="118">
        <v>6.9</v>
      </c>
      <c r="F14" s="119">
        <f>MAX(G13)</f>
        <v>19.100000000000001</v>
      </c>
      <c r="G14" s="119">
        <f t="shared" si="0"/>
        <v>26</v>
      </c>
      <c r="H14" s="119">
        <f>I15</f>
        <v>26</v>
      </c>
      <c r="I14" s="119">
        <f t="shared" si="1"/>
        <v>19.100000000000001</v>
      </c>
      <c r="J14" s="120">
        <f t="shared" si="2"/>
        <v>0</v>
      </c>
    </row>
    <row r="15" spans="2:10" x14ac:dyDescent="0.2">
      <c r="B15" s="105" t="s">
        <v>10</v>
      </c>
      <c r="C15" s="106" t="s">
        <v>74</v>
      </c>
      <c r="D15" s="106" t="s">
        <v>62</v>
      </c>
      <c r="E15" s="107">
        <v>2.5</v>
      </c>
      <c r="F15" s="108">
        <f>MAX(G5,G13,G12,G14)</f>
        <v>26</v>
      </c>
      <c r="G15" s="108">
        <f t="shared" si="0"/>
        <v>28.5</v>
      </c>
      <c r="H15" s="108">
        <f>MIN(I16,I18)</f>
        <v>28.5</v>
      </c>
      <c r="I15" s="108">
        <f t="shared" si="1"/>
        <v>26</v>
      </c>
      <c r="J15" s="109">
        <f t="shared" si="2"/>
        <v>0</v>
      </c>
    </row>
    <row r="16" spans="2:10" x14ac:dyDescent="0.2">
      <c r="B16" s="111" t="s">
        <v>11</v>
      </c>
      <c r="C16" s="112" t="s">
        <v>54</v>
      </c>
      <c r="D16" s="112" t="s">
        <v>76</v>
      </c>
      <c r="E16" s="113">
        <v>3.2</v>
      </c>
      <c r="F16" s="114">
        <f>MAX(G7,G15)</f>
        <v>28.5</v>
      </c>
      <c r="G16" s="114">
        <f t="shared" si="0"/>
        <v>31.7</v>
      </c>
      <c r="H16" s="114">
        <f>I17</f>
        <v>31.7</v>
      </c>
      <c r="I16" s="114">
        <f t="shared" si="1"/>
        <v>28.5</v>
      </c>
      <c r="J16" s="115">
        <f t="shared" si="2"/>
        <v>0</v>
      </c>
    </row>
    <row r="17" spans="2:11" x14ac:dyDescent="0.2">
      <c r="B17" s="111" t="s">
        <v>75</v>
      </c>
      <c r="C17" s="112" t="s">
        <v>11</v>
      </c>
      <c r="D17" s="112" t="s">
        <v>64</v>
      </c>
      <c r="E17" s="113">
        <v>3.2</v>
      </c>
      <c r="F17" s="114">
        <f>MAX(G16)</f>
        <v>31.7</v>
      </c>
      <c r="G17" s="114">
        <f t="shared" si="0"/>
        <v>34.9</v>
      </c>
      <c r="H17" s="114">
        <f>MIN(I19)</f>
        <v>34.9</v>
      </c>
      <c r="I17" s="114">
        <f t="shared" si="1"/>
        <v>31.7</v>
      </c>
      <c r="J17" s="115">
        <f t="shared" si="2"/>
        <v>0</v>
      </c>
    </row>
    <row r="18" spans="2:11" x14ac:dyDescent="0.2">
      <c r="B18" s="105" t="s">
        <v>7</v>
      </c>
      <c r="C18" s="106" t="s">
        <v>54</v>
      </c>
      <c r="D18" s="106" t="s">
        <v>64</v>
      </c>
      <c r="E18" s="107">
        <v>4.7</v>
      </c>
      <c r="F18" s="108">
        <f>MAX(G7,G15)</f>
        <v>28.5</v>
      </c>
      <c r="G18" s="108">
        <f t="shared" si="0"/>
        <v>33.200000000000003</v>
      </c>
      <c r="H18" s="108">
        <f>MIN(I19)</f>
        <v>34.9</v>
      </c>
      <c r="I18" s="108">
        <f t="shared" si="1"/>
        <v>30.2</v>
      </c>
      <c r="J18" s="109">
        <f t="shared" si="2"/>
        <v>1.6999999999999957</v>
      </c>
    </row>
    <row r="19" spans="2:11" ht="17" thickBot="1" x14ac:dyDescent="0.25">
      <c r="B19" s="99" t="s">
        <v>63</v>
      </c>
      <c r="C19" s="100" t="s">
        <v>77</v>
      </c>
      <c r="D19" s="100"/>
      <c r="E19" s="101">
        <v>24</v>
      </c>
      <c r="F19" s="102">
        <f>MAX(G18,G17)</f>
        <v>34.9</v>
      </c>
      <c r="G19" s="103">
        <f t="shared" si="0"/>
        <v>58.9</v>
      </c>
      <c r="H19" s="102">
        <f>F19+E19</f>
        <v>58.9</v>
      </c>
      <c r="I19" s="103">
        <f t="shared" si="1"/>
        <v>34.9</v>
      </c>
      <c r="J19" s="104">
        <f t="shared" si="2"/>
        <v>0</v>
      </c>
    </row>
    <row r="20" spans="2:11" ht="17" thickBot="1" x14ac:dyDescent="0.25"/>
    <row r="21" spans="2:11" ht="17" thickBot="1" x14ac:dyDescent="0.25">
      <c r="B21" t="s">
        <v>23</v>
      </c>
      <c r="J21" s="6" t="s">
        <v>78</v>
      </c>
    </row>
    <row r="22" spans="2:11" ht="17" thickBot="1" x14ac:dyDescent="0.25">
      <c r="B22" t="s">
        <v>22</v>
      </c>
    </row>
    <row r="23" spans="2:11" ht="17" thickBot="1" x14ac:dyDescent="0.25">
      <c r="G23" s="181" t="s">
        <v>83</v>
      </c>
      <c r="H23" s="182"/>
      <c r="I23" s="180" t="s">
        <v>21</v>
      </c>
    </row>
    <row r="24" spans="2:11" ht="17" thickBot="1" x14ac:dyDescent="0.25">
      <c r="B24" t="s">
        <v>26</v>
      </c>
      <c r="G24" s="178" t="s">
        <v>79</v>
      </c>
      <c r="H24" s="179"/>
      <c r="I24" s="136">
        <v>0</v>
      </c>
      <c r="J24" s="7"/>
      <c r="K24" s="7"/>
    </row>
    <row r="25" spans="2:11" x14ac:dyDescent="0.2">
      <c r="B25" t="s">
        <v>27</v>
      </c>
      <c r="G25" s="116" t="s">
        <v>81</v>
      </c>
      <c r="H25" s="117"/>
      <c r="I25" s="184">
        <f>MIN(I10,I13,I14)</f>
        <v>12.200000000000001</v>
      </c>
      <c r="J25" s="7"/>
      <c r="K25" s="7"/>
    </row>
    <row r="26" spans="2:11" ht="17" thickBot="1" x14ac:dyDescent="0.25">
      <c r="B26" t="s">
        <v>24</v>
      </c>
      <c r="G26" s="111" t="s">
        <v>80</v>
      </c>
      <c r="H26" s="111"/>
      <c r="I26" s="137">
        <v>28.5</v>
      </c>
      <c r="J26" s="7"/>
      <c r="K26" s="7"/>
    </row>
    <row r="27" spans="2:11" ht="17" thickBot="1" x14ac:dyDescent="0.25">
      <c r="G27" s="134" t="s">
        <v>82</v>
      </c>
      <c r="H27" s="135"/>
      <c r="I27" s="183">
        <f>MIN(I4,I7,I8,I9,I11,I12,I15,I18,I19)</f>
        <v>2.5000000000000013</v>
      </c>
    </row>
    <row r="28" spans="2:11" x14ac:dyDescent="0.2">
      <c r="B28" t="s">
        <v>25</v>
      </c>
    </row>
    <row r="33" spans="8:8" x14ac:dyDescent="0.2">
      <c r="H33" s="1"/>
    </row>
  </sheetData>
  <mergeCells count="2">
    <mergeCell ref="G24:H24"/>
    <mergeCell ref="G23:H23"/>
  </mergeCells>
  <pageMargins left="0.7" right="0.7" top="0.75" bottom="0.75" header="0.3" footer="0.3"/>
  <ignoredErrors>
    <ignoredError sqref="F13 H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7</vt:i4>
      </vt:variant>
    </vt:vector>
  </HeadingPairs>
  <TitlesOfParts>
    <vt:vector size="7" baseType="lpstr">
      <vt:lpstr>Enunciado</vt:lpstr>
      <vt:lpstr>Pergunta 1 - PERT</vt:lpstr>
      <vt:lpstr>Pergunta 2.1 - CC</vt:lpstr>
      <vt:lpstr>Pergunta 2.2 - CPM</vt:lpstr>
      <vt:lpstr>Pergunta 2.3 - Buffers</vt:lpstr>
      <vt:lpstr>Pergunta 2.4 - Tempos</vt:lpstr>
      <vt:lpstr>Pergunta 2.5 - LST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Luís Pereira - ALUNO VIS</dc:creator>
  <cp:lastModifiedBy>Luís Pereira - ALUNO VIS</cp:lastModifiedBy>
  <dcterms:created xsi:type="dcterms:W3CDTF">2024-11-04T22:31:07Z</dcterms:created>
  <dcterms:modified xsi:type="dcterms:W3CDTF">2024-12-21T21:46:20Z</dcterms:modified>
</cp:coreProperties>
</file>