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ar\Documents\21106 - Sistemas em Rede\estudo-Global\"/>
    </mc:Choice>
  </mc:AlternateContent>
  <xr:revisionPtr revIDLastSave="0" documentId="13_ncr:1_{58B3FFD9-5424-4409-ADBF-FF76F07EC8CF}" xr6:coauthVersionLast="47" xr6:coauthVersionMax="47" xr10:uidLastSave="{00000000-0000-0000-0000-000000000000}"/>
  <bookViews>
    <workbookView xWindow="-120" yWindow="-120" windowWidth="29040" windowHeight="15840" xr2:uid="{C59A940E-7806-41FB-948C-81710083F226}"/>
  </bookViews>
  <sheets>
    <sheet name="CID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8" i="1" l="1"/>
  <c r="B9" i="1" l="1"/>
  <c r="AI9" i="1" s="1"/>
  <c r="AI19" i="1" s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C8" i="1"/>
  <c r="H8" i="1"/>
  <c r="D8" i="1"/>
  <c r="E8" i="1"/>
  <c r="J8" i="1"/>
  <c r="I8" i="1"/>
  <c r="F8" i="1"/>
  <c r="G8" i="1"/>
  <c r="AE9" i="1" l="1"/>
  <c r="R9" i="1"/>
  <c r="J9" i="1"/>
  <c r="Z9" i="1"/>
  <c r="AH9" i="1"/>
  <c r="X9" i="1"/>
  <c r="T9" i="1"/>
  <c r="P9" i="1"/>
  <c r="L9" i="1"/>
  <c r="H9" i="1"/>
  <c r="D9" i="1"/>
  <c r="AB9" i="1"/>
  <c r="AF9" i="1"/>
  <c r="W9" i="1"/>
  <c r="S9" i="1"/>
  <c r="S14" i="1" s="1"/>
  <c r="O9" i="1"/>
  <c r="K9" i="1"/>
  <c r="G9" i="1"/>
  <c r="C9" i="1"/>
  <c r="AC9" i="1"/>
  <c r="AG9" i="1"/>
  <c r="V9" i="1"/>
  <c r="N9" i="1"/>
  <c r="F9" i="1"/>
  <c r="AD9" i="1"/>
  <c r="Y9" i="1"/>
  <c r="U9" i="1"/>
  <c r="Q9" i="1"/>
  <c r="M9" i="1"/>
  <c r="I9" i="1"/>
  <c r="E9" i="1"/>
  <c r="AA9" i="1"/>
  <c r="AA14" i="1" s="1"/>
  <c r="AC11" i="1" l="1"/>
  <c r="AC14" i="1"/>
  <c r="P11" i="1"/>
  <c r="P14" i="1"/>
  <c r="D11" i="1"/>
  <c r="D14" i="1"/>
  <c r="T11" i="1"/>
  <c r="T14" i="1"/>
  <c r="J11" i="1"/>
  <c r="J14" i="1"/>
  <c r="F11" i="1"/>
  <c r="F14" i="1"/>
  <c r="AB11" i="1"/>
  <c r="AB14" i="1"/>
  <c r="AE11" i="1"/>
  <c r="AE14" i="1"/>
  <c r="U11" i="1"/>
  <c r="U14" i="1"/>
  <c r="C10" i="1"/>
  <c r="C14" i="1"/>
  <c r="Y11" i="1"/>
  <c r="Y14" i="1"/>
  <c r="V11" i="1"/>
  <c r="V14" i="1"/>
  <c r="G11" i="1"/>
  <c r="G14" i="1"/>
  <c r="W11" i="1"/>
  <c r="W14" i="1"/>
  <c r="H11" i="1"/>
  <c r="H14" i="1"/>
  <c r="X11" i="1"/>
  <c r="X14" i="1"/>
  <c r="R11" i="1"/>
  <c r="R14" i="1"/>
  <c r="Q11" i="1"/>
  <c r="Q14" i="1"/>
  <c r="O11" i="1"/>
  <c r="O14" i="1"/>
  <c r="Z11" i="1"/>
  <c r="Z14" i="1"/>
  <c r="E11" i="1"/>
  <c r="E14" i="1"/>
  <c r="N11" i="1"/>
  <c r="N14" i="1"/>
  <c r="I11" i="1"/>
  <c r="I14" i="1"/>
  <c r="M11" i="1"/>
  <c r="M14" i="1"/>
  <c r="AD11" i="1"/>
  <c r="AD14" i="1"/>
  <c r="AG11" i="1"/>
  <c r="AG14" i="1"/>
  <c r="K11" i="1"/>
  <c r="K14" i="1"/>
  <c r="AF11" i="1"/>
  <c r="AF14" i="1"/>
  <c r="L11" i="1"/>
  <c r="L14" i="1"/>
  <c r="AH11" i="1"/>
  <c r="AH14" i="1"/>
  <c r="AA10" i="1"/>
  <c r="AA11" i="1"/>
  <c r="S10" i="1"/>
  <c r="S11" i="1"/>
  <c r="K10" i="1"/>
  <c r="C11" i="1"/>
  <c r="K12" i="1" l="1"/>
  <c r="C12" i="1"/>
  <c r="AA12" i="1"/>
  <c r="AA17" i="1" s="1"/>
  <c r="AA18" i="1" s="1"/>
  <c r="K15" i="1"/>
  <c r="AA15" i="1"/>
  <c r="S15" i="1"/>
  <c r="S12" i="1"/>
  <c r="C15" i="1"/>
  <c r="AA20" i="1" l="1"/>
  <c r="AA19" i="1" s="1"/>
  <c r="C20" i="1"/>
  <c r="C19" i="1" s="1"/>
  <c r="K20" i="1"/>
  <c r="K19" i="1" s="1"/>
  <c r="S20" i="1"/>
  <c r="S19" i="1" s="1"/>
  <c r="S17" i="1"/>
  <c r="S18" i="1"/>
  <c r="C18" i="1"/>
  <c r="C17" i="1"/>
  <c r="K17" i="1"/>
  <c r="K18" i="1"/>
</calcChain>
</file>

<file path=xl/sharedStrings.xml><?xml version="1.0" encoding="utf-8"?>
<sst xmlns="http://schemas.openxmlformats.org/spreadsheetml/2006/main" count="20" uniqueCount="20">
  <si>
    <t>IP</t>
  </si>
  <si>
    <t>Subnet</t>
  </si>
  <si>
    <t>Host ID</t>
  </si>
  <si>
    <t>Máscara</t>
  </si>
  <si>
    <t>Net ID</t>
  </si>
  <si>
    <t>UAb - 21106: Sistemas em Rede</t>
  </si>
  <si>
    <t>CIDR (Classless Inter-Domain Routing)</t>
  </si>
  <si>
    <t>Primeiro IP</t>
  </si>
  <si>
    <t>Último IP</t>
  </si>
  <si>
    <t>Dimensão da Subnet</t>
  </si>
  <si>
    <t>Hosts disponíveis</t>
  </si>
  <si>
    <t>Broadcast</t>
  </si>
  <si>
    <t>calculadora de subredes</t>
  </si>
  <si>
    <t>inserir valores apenas nos campos a verde (INPUT)</t>
  </si>
  <si>
    <r>
      <rPr>
        <b/>
        <sz val="11"/>
        <color theme="0"/>
        <rFont val="Calibri"/>
        <family val="2"/>
      </rPr>
      <t>←</t>
    </r>
    <r>
      <rPr>
        <b/>
        <sz val="11"/>
        <color theme="0"/>
        <rFont val="Calibri"/>
        <family val="2"/>
        <scheme val="minor"/>
      </rPr>
      <t xml:space="preserve"> INPUT</t>
    </r>
  </si>
  <si>
    <t>Endereço IP</t>
  </si>
  <si>
    <t>Network ID</t>
  </si>
  <si>
    <t>/prefixo</t>
  </si>
  <si>
    <r>
      <t xml:space="preserve">Subnet inverso </t>
    </r>
    <r>
      <rPr>
        <sz val="8"/>
        <color theme="1"/>
        <rFont val="Calibri"/>
        <family val="2"/>
        <scheme val="minor"/>
      </rPr>
      <t>(Cisco wildcard mask)</t>
    </r>
  </si>
  <si>
    <r>
      <t xml:space="preserve">IPv4               </t>
    </r>
    <r>
      <rPr>
        <sz val="8"/>
        <color theme="0"/>
        <rFont val="Calibri"/>
        <family val="2"/>
        <scheme val="minor"/>
      </rPr>
      <t>32 bits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</si>
</sst>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 Unicode MS"/>
    </font>
    <font>
      <b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theme="0"/>
      <name val="Calibri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rgb="FF92D05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5" borderId="0" xfId="0" applyFill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9" borderId="0" xfId="0" applyFont="1" applyFill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3" fillId="9" borderId="27" xfId="0" applyFont="1" applyFill="1" applyBorder="1" applyAlignment="1">
      <alignment horizontal="center"/>
    </xf>
    <xf numFmtId="0" fontId="3" fillId="9" borderId="29" xfId="0" applyFont="1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0" borderId="0" xfId="0" applyAlignment="1">
      <alignment horizontal="left"/>
    </xf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0" borderId="0" xfId="0" applyFill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3" fillId="9" borderId="22" xfId="0" applyFont="1" applyFill="1" applyBorder="1" applyAlignment="1">
      <alignment horizontal="center"/>
    </xf>
    <xf numFmtId="0" fontId="3" fillId="9" borderId="24" xfId="0" applyFont="1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3" borderId="17" xfId="0" quotePrefix="1" applyFont="1" applyFill="1" applyBorder="1" applyAlignment="1">
      <alignment horizontal="center" vertical="center"/>
    </xf>
    <xf numFmtId="0" fontId="2" fillId="3" borderId="5" xfId="0" quotePrefix="1" applyFont="1" applyFill="1" applyBorder="1" applyAlignment="1">
      <alignment horizontal="center" vertical="center"/>
    </xf>
    <xf numFmtId="0" fontId="2" fillId="3" borderId="18" xfId="0" quotePrefix="1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12" borderId="0" xfId="0" applyFont="1" applyFill="1" applyAlignment="1">
      <alignment horizontal="center"/>
    </xf>
    <xf numFmtId="0" fontId="7" fillId="11" borderId="0" xfId="0" applyFont="1" applyFill="1" applyAlignment="1">
      <alignment horizontal="center" vertical="center" wrapText="1"/>
    </xf>
    <xf numFmtId="0" fontId="1" fillId="8" borderId="15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7" fillId="11" borderId="0" xfId="0" applyFont="1" applyFill="1" applyAlignment="1">
      <alignment horizontal="center" vertical="center"/>
    </xf>
    <xf numFmtId="0" fontId="0" fillId="9" borderId="24" xfId="0" applyFill="1" applyBorder="1" applyAlignment="1">
      <alignment horizontal="center"/>
    </xf>
    <xf numFmtId="0" fontId="10" fillId="6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13202-1310-4545-B74F-7AF76238CA1E}">
  <dimension ref="A1:AK23"/>
  <sheetViews>
    <sheetView tabSelected="1" workbookViewId="0">
      <selection activeCell="AI24" sqref="AI24"/>
    </sheetView>
  </sheetViews>
  <sheetFormatPr defaultRowHeight="15"/>
  <cols>
    <col min="3" max="34" width="2" bestFit="1" customWidth="1"/>
  </cols>
  <sheetData>
    <row r="1" spans="1:37">
      <c r="A1" s="34" t="s">
        <v>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</row>
    <row r="2" spans="1:37" ht="18.75">
      <c r="A2" s="67" t="s">
        <v>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</row>
    <row r="3" spans="1:37">
      <c r="A3" s="45" t="s">
        <v>12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</row>
    <row r="4" spans="1:37">
      <c r="A4" s="58" t="s">
        <v>13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</row>
    <row r="5" spans="1:37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</row>
    <row r="6" spans="1:37" ht="15.75" thickBot="1">
      <c r="A6" s="57"/>
      <c r="B6" s="57"/>
      <c r="C6" s="53" t="s">
        <v>15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18" t="s">
        <v>17</v>
      </c>
      <c r="AJ6" s="57"/>
      <c r="AK6" s="57"/>
    </row>
    <row r="7" spans="1:37" ht="15.75" thickBot="1">
      <c r="A7" s="65" t="s">
        <v>2</v>
      </c>
      <c r="B7" s="54" t="s">
        <v>19</v>
      </c>
      <c r="C7" s="46">
        <v>145</v>
      </c>
      <c r="D7" s="47"/>
      <c r="E7" s="47"/>
      <c r="F7" s="47"/>
      <c r="G7" s="47"/>
      <c r="H7" s="47"/>
      <c r="I7" s="47"/>
      <c r="J7" s="47"/>
      <c r="K7" s="48">
        <v>66</v>
      </c>
      <c r="L7" s="49"/>
      <c r="M7" s="49"/>
      <c r="N7" s="49"/>
      <c r="O7" s="49"/>
      <c r="P7" s="49"/>
      <c r="Q7" s="49"/>
      <c r="R7" s="50"/>
      <c r="S7" s="47">
        <v>60</v>
      </c>
      <c r="T7" s="47"/>
      <c r="U7" s="47"/>
      <c r="V7" s="47"/>
      <c r="W7" s="47"/>
      <c r="X7" s="47"/>
      <c r="Y7" s="47"/>
      <c r="Z7" s="47"/>
      <c r="AA7" s="51">
        <v>0</v>
      </c>
      <c r="AB7" s="47"/>
      <c r="AC7" s="47"/>
      <c r="AD7" s="47"/>
      <c r="AE7" s="47"/>
      <c r="AF7" s="47"/>
      <c r="AG7" s="47"/>
      <c r="AH7" s="52"/>
      <c r="AI7" s="14">
        <v>22</v>
      </c>
      <c r="AJ7" s="55" t="s">
        <v>14</v>
      </c>
      <c r="AK7" s="56"/>
    </row>
    <row r="8" spans="1:37">
      <c r="A8" s="65"/>
      <c r="B8" s="54"/>
      <c r="C8" s="2">
        <f>_xlfn.BITAND($C$7,128)/128</f>
        <v>1</v>
      </c>
      <c r="D8" s="3">
        <f>_xlfn.BITAND($C$7,64)/64</f>
        <v>0</v>
      </c>
      <c r="E8" s="3">
        <f>_xlfn.BITAND($C$7,32)/32</f>
        <v>0</v>
      </c>
      <c r="F8" s="3">
        <f>_xlfn.BITAND($C$7,16)/16</f>
        <v>1</v>
      </c>
      <c r="G8" s="3">
        <f>_xlfn.BITAND($C$7,8)/8</f>
        <v>0</v>
      </c>
      <c r="H8" s="3">
        <f>_xlfn.BITAND($C$7,4)/4</f>
        <v>0</v>
      </c>
      <c r="I8" s="3">
        <f>_xlfn.BITAND($C$7,2)/2</f>
        <v>0</v>
      </c>
      <c r="J8" s="3">
        <f>_xlfn.BITAND($C$7,1)</f>
        <v>1</v>
      </c>
      <c r="K8" s="2">
        <f>_xlfn.BITAND($K$7,128)/128</f>
        <v>0</v>
      </c>
      <c r="L8" s="3">
        <f>_xlfn.BITAND($K$7,64)/64</f>
        <v>1</v>
      </c>
      <c r="M8" s="3">
        <f>_xlfn.BITAND($K$7,32)/32</f>
        <v>0</v>
      </c>
      <c r="N8" s="3">
        <f>_xlfn.BITAND($K$7,16)/16</f>
        <v>0</v>
      </c>
      <c r="O8" s="3">
        <f>_xlfn.BITAND($K$7,8)/8</f>
        <v>0</v>
      </c>
      <c r="P8" s="3">
        <f>_xlfn.BITAND($K$7,4)/4</f>
        <v>0</v>
      </c>
      <c r="Q8" s="3">
        <f>_xlfn.BITAND($K$7,2)/2</f>
        <v>1</v>
      </c>
      <c r="R8" s="4">
        <f>_xlfn.BITAND($K$7,1)</f>
        <v>0</v>
      </c>
      <c r="S8" s="3">
        <f>_xlfn.BITAND($S$7,128)/128</f>
        <v>0</v>
      </c>
      <c r="T8" s="3">
        <f>_xlfn.BITAND($S$7,64)/64</f>
        <v>0</v>
      </c>
      <c r="U8" s="3">
        <f>_xlfn.BITAND($S$7,32)/32</f>
        <v>1</v>
      </c>
      <c r="V8" s="3">
        <f>_xlfn.BITAND($S$7,16)/16</f>
        <v>1</v>
      </c>
      <c r="W8" s="3">
        <f>_xlfn.BITAND($S$7,8)/8</f>
        <v>1</v>
      </c>
      <c r="X8" s="3">
        <f>_xlfn.BITAND($S$7,4)/4</f>
        <v>1</v>
      </c>
      <c r="Y8" s="3">
        <f>_xlfn.BITAND($S$7,2)/2</f>
        <v>0</v>
      </c>
      <c r="Z8" s="3">
        <f>_xlfn.BITAND($S$7,1)</f>
        <v>0</v>
      </c>
      <c r="AA8" s="2">
        <f>_xlfn.BITAND($AA$7,128)/128</f>
        <v>0</v>
      </c>
      <c r="AB8" s="3">
        <f>_xlfn.BITAND($AA$7,64)/64</f>
        <v>0</v>
      </c>
      <c r="AC8" s="3">
        <f>_xlfn.BITAND($AA$7,32)/32</f>
        <v>0</v>
      </c>
      <c r="AD8" s="3">
        <f>_xlfn.BITAND($AA$7,16)/16</f>
        <v>0</v>
      </c>
      <c r="AE8" s="3">
        <f>_xlfn.BITAND($AA$7,8)/8</f>
        <v>0</v>
      </c>
      <c r="AF8" s="3">
        <f>_xlfn.BITAND($AA$7,4)/4</f>
        <v>0</v>
      </c>
      <c r="AG8" s="3">
        <f>_xlfn.BITAND($AA$7,2)/2</f>
        <v>0</v>
      </c>
      <c r="AH8" s="4">
        <f>_xlfn.BITAND($AA$7,1)</f>
        <v>0</v>
      </c>
      <c r="AI8" s="4" t="str">
        <f>DEC2BIN(AI7)</f>
        <v>10110</v>
      </c>
      <c r="AJ8" s="61"/>
      <c r="AK8" s="57"/>
    </row>
    <row r="9" spans="1:37">
      <c r="A9" s="16" t="s">
        <v>1</v>
      </c>
      <c r="B9" s="15">
        <f>32-AI7</f>
        <v>10</v>
      </c>
      <c r="C9" s="11">
        <f>IF($B$9-31&gt;0,0,1)</f>
        <v>1</v>
      </c>
      <c r="D9" s="12">
        <f>IF($B$9-30&gt;0,0,1)</f>
        <v>1</v>
      </c>
      <c r="E9" s="12">
        <f>IF($B$9-29&gt;0,0,1)</f>
        <v>1</v>
      </c>
      <c r="F9" s="12">
        <f>IF($B$9-28&gt;0,0,1)</f>
        <v>1</v>
      </c>
      <c r="G9" s="12">
        <f>IF($B$9-27&gt;0,0,1)</f>
        <v>1</v>
      </c>
      <c r="H9" s="12">
        <f>IF($B$9-26&gt;0,0,1)</f>
        <v>1</v>
      </c>
      <c r="I9" s="12">
        <f>IF($B$9-25&gt;0,0,1)</f>
        <v>1</v>
      </c>
      <c r="J9" s="12">
        <f>IF($B$9-24&gt;0,0,1)</f>
        <v>1</v>
      </c>
      <c r="K9" s="12">
        <f>IF($B$9-23&gt;0,0,1)</f>
        <v>1</v>
      </c>
      <c r="L9" s="12">
        <f>IF($B$9-22&gt;0,0,1)</f>
        <v>1</v>
      </c>
      <c r="M9" s="12">
        <f>IF($B$9-21&gt;0,0,1)</f>
        <v>1</v>
      </c>
      <c r="N9" s="12">
        <f>IF($B$9-20&gt;0,0,1)</f>
        <v>1</v>
      </c>
      <c r="O9" s="12">
        <f>IF($B$9-19&gt;0,0,1)</f>
        <v>1</v>
      </c>
      <c r="P9" s="12">
        <f>IF($B$9-18&gt;0,0,1)</f>
        <v>1</v>
      </c>
      <c r="Q9" s="12">
        <f>IF($B$9-17&gt;0,0,1)</f>
        <v>1</v>
      </c>
      <c r="R9" s="12">
        <f>IF($B$9-16&gt;0,0,1)</f>
        <v>1</v>
      </c>
      <c r="S9" s="12">
        <f>IF($B$9-15&gt;0,0,1)</f>
        <v>1</v>
      </c>
      <c r="T9" s="12">
        <f>IF($B$9-14&gt;0,0,1)</f>
        <v>1</v>
      </c>
      <c r="U9" s="12">
        <f>IF($B$9-13&gt;0,0,1)</f>
        <v>1</v>
      </c>
      <c r="V9" s="12">
        <f>IF($B$9-12&gt;0,0,1)</f>
        <v>1</v>
      </c>
      <c r="W9" s="12">
        <f>IF($B$9-11&gt;0,0,1)</f>
        <v>1</v>
      </c>
      <c r="X9" s="12">
        <f>IF($B$9-10&gt;0,0,1)</f>
        <v>1</v>
      </c>
      <c r="Y9" s="12">
        <f>IF($B$9-9&gt;0,0,1)</f>
        <v>0</v>
      </c>
      <c r="Z9" s="12">
        <f>IF($B$9-8&gt;0,0,1)</f>
        <v>0</v>
      </c>
      <c r="AA9" s="12">
        <f>IF($B$9-7&gt;0,0,1)</f>
        <v>0</v>
      </c>
      <c r="AB9" s="12">
        <f>IF($B$9-6&gt;0,0,1)</f>
        <v>0</v>
      </c>
      <c r="AC9" s="12">
        <f>IF($B$9-5&gt;0,0,1)</f>
        <v>0</v>
      </c>
      <c r="AD9" s="12">
        <f>IF($B$9-4&gt;0,0,1)</f>
        <v>0</v>
      </c>
      <c r="AE9" s="12">
        <f>IF($B$9-3&gt;0,0,1)</f>
        <v>0</v>
      </c>
      <c r="AF9" s="12">
        <f>IF($B$9-2&gt;0,0,1)</f>
        <v>0</v>
      </c>
      <c r="AG9" s="12">
        <f>IF($B$9-1&gt;0,0,1)</f>
        <v>0</v>
      </c>
      <c r="AH9" s="13">
        <f>IF(B9&gt;0,0,1)</f>
        <v>0</v>
      </c>
      <c r="AI9" s="15">
        <f>IF(B9&lt;&gt;0,2^B9,0)</f>
        <v>1024</v>
      </c>
      <c r="AJ9" s="27" t="s">
        <v>9</v>
      </c>
      <c r="AK9" s="27"/>
    </row>
    <row r="10" spans="1:37">
      <c r="A10" s="17" t="s">
        <v>3</v>
      </c>
      <c r="B10" s="1"/>
      <c r="C10" s="37">
        <f>C9*128+D9*64+E9*32+F9*16+G9*8+H9*4+I9*2+J9</f>
        <v>255</v>
      </c>
      <c r="D10" s="37"/>
      <c r="E10" s="37"/>
      <c r="F10" s="37"/>
      <c r="G10" s="37"/>
      <c r="H10" s="37"/>
      <c r="I10" s="37"/>
      <c r="J10" s="37"/>
      <c r="K10" s="37">
        <f>K9*128+L9*64+M9*32+N9*16+O9*8+P9*4+Q9*2+R9</f>
        <v>255</v>
      </c>
      <c r="L10" s="37"/>
      <c r="M10" s="37"/>
      <c r="N10" s="37"/>
      <c r="O10" s="37"/>
      <c r="P10" s="37"/>
      <c r="Q10" s="37"/>
      <c r="R10" s="37"/>
      <c r="S10" s="37">
        <f>S9*128+T9*64+U9*32+V9*16+W9*8+X9*4+Y9*2+Z9</f>
        <v>252</v>
      </c>
      <c r="T10" s="37"/>
      <c r="U10" s="37"/>
      <c r="V10" s="37"/>
      <c r="W10" s="37"/>
      <c r="X10" s="37"/>
      <c r="Y10" s="37"/>
      <c r="Z10" s="37"/>
      <c r="AA10" s="37">
        <f>AA9*128+AB9*64+AC9*32+AD9*16+AE9*8+AF9*4+AG9*2+AH9</f>
        <v>0</v>
      </c>
      <c r="AB10" s="37"/>
      <c r="AC10" s="37"/>
      <c r="AD10" s="37"/>
      <c r="AE10" s="37"/>
      <c r="AF10" s="37"/>
      <c r="AG10" s="37"/>
      <c r="AH10" s="37"/>
      <c r="AI10" s="57"/>
      <c r="AJ10" s="57"/>
      <c r="AK10" s="57"/>
    </row>
    <row r="11" spans="1:37">
      <c r="A11" s="40" t="s">
        <v>4</v>
      </c>
      <c r="B11" s="40" t="s">
        <v>0</v>
      </c>
      <c r="C11" s="8">
        <f t="shared" ref="C11:AH11" si="0">_xlfn.BITAND(C8,C9)</f>
        <v>1</v>
      </c>
      <c r="D11" s="9">
        <f t="shared" si="0"/>
        <v>0</v>
      </c>
      <c r="E11" s="9">
        <f t="shared" si="0"/>
        <v>0</v>
      </c>
      <c r="F11" s="9">
        <f t="shared" si="0"/>
        <v>1</v>
      </c>
      <c r="G11" s="9">
        <f t="shared" si="0"/>
        <v>0</v>
      </c>
      <c r="H11" s="9">
        <f t="shared" si="0"/>
        <v>0</v>
      </c>
      <c r="I11" s="9">
        <f t="shared" si="0"/>
        <v>0</v>
      </c>
      <c r="J11" s="10">
        <f t="shared" si="0"/>
        <v>1</v>
      </c>
      <c r="K11" s="8">
        <f t="shared" si="0"/>
        <v>0</v>
      </c>
      <c r="L11" s="9">
        <f t="shared" si="0"/>
        <v>1</v>
      </c>
      <c r="M11" s="9">
        <f t="shared" si="0"/>
        <v>0</v>
      </c>
      <c r="N11" s="9">
        <f t="shared" si="0"/>
        <v>0</v>
      </c>
      <c r="O11" s="9">
        <f t="shared" si="0"/>
        <v>0</v>
      </c>
      <c r="P11" s="9">
        <f t="shared" si="0"/>
        <v>0</v>
      </c>
      <c r="Q11" s="9">
        <f t="shared" si="0"/>
        <v>1</v>
      </c>
      <c r="R11" s="10">
        <f t="shared" si="0"/>
        <v>0</v>
      </c>
      <c r="S11" s="8">
        <f t="shared" si="0"/>
        <v>0</v>
      </c>
      <c r="T11" s="9">
        <f t="shared" si="0"/>
        <v>0</v>
      </c>
      <c r="U11" s="9">
        <f t="shared" si="0"/>
        <v>1</v>
      </c>
      <c r="V11" s="9">
        <f t="shared" si="0"/>
        <v>1</v>
      </c>
      <c r="W11" s="9">
        <f t="shared" si="0"/>
        <v>1</v>
      </c>
      <c r="X11" s="9">
        <f t="shared" si="0"/>
        <v>1</v>
      </c>
      <c r="Y11" s="9">
        <f t="shared" si="0"/>
        <v>0</v>
      </c>
      <c r="Z11" s="10">
        <f t="shared" si="0"/>
        <v>0</v>
      </c>
      <c r="AA11" s="8">
        <f t="shared" si="0"/>
        <v>0</v>
      </c>
      <c r="AB11" s="9">
        <f t="shared" si="0"/>
        <v>0</v>
      </c>
      <c r="AC11" s="9">
        <f t="shared" si="0"/>
        <v>0</v>
      </c>
      <c r="AD11" s="9">
        <f t="shared" si="0"/>
        <v>0</v>
      </c>
      <c r="AE11" s="9">
        <f t="shared" si="0"/>
        <v>0</v>
      </c>
      <c r="AF11" s="9">
        <f t="shared" si="0"/>
        <v>0</v>
      </c>
      <c r="AG11" s="9">
        <f t="shared" si="0"/>
        <v>0</v>
      </c>
      <c r="AH11" s="10">
        <f t="shared" si="0"/>
        <v>0</v>
      </c>
      <c r="AI11" s="57"/>
      <c r="AJ11" s="57"/>
      <c r="AK11" s="57"/>
    </row>
    <row r="12" spans="1:37">
      <c r="A12" s="40"/>
      <c r="B12" s="40"/>
      <c r="C12" s="31">
        <f>C11*128+D11*64+E11*32+F11*16+G11*8+H11*4+I11*2+J11</f>
        <v>145</v>
      </c>
      <c r="D12" s="32"/>
      <c r="E12" s="32"/>
      <c r="F12" s="32"/>
      <c r="G12" s="32"/>
      <c r="H12" s="32"/>
      <c r="I12" s="32"/>
      <c r="J12" s="33"/>
      <c r="K12" s="31">
        <f>K11*128+L11*64+M11*32+N11*16+O11*8+P11*4+Q11*2+R11</f>
        <v>66</v>
      </c>
      <c r="L12" s="32"/>
      <c r="M12" s="32"/>
      <c r="N12" s="32"/>
      <c r="O12" s="32"/>
      <c r="P12" s="32"/>
      <c r="Q12" s="32"/>
      <c r="R12" s="33"/>
      <c r="S12" s="31">
        <f>S11*128+T11*64+U11*32+V11*16+W11*8+X11*4+Y11*2+Z11</f>
        <v>60</v>
      </c>
      <c r="T12" s="32"/>
      <c r="U12" s="32"/>
      <c r="V12" s="32"/>
      <c r="W12" s="32"/>
      <c r="X12" s="32"/>
      <c r="Y12" s="32"/>
      <c r="Z12" s="33"/>
      <c r="AA12" s="31">
        <f>AA11*128+AB11*64+AC11*32+AD11*16+AE11*8+AF11*4+AG11*2+AH11</f>
        <v>0</v>
      </c>
      <c r="AB12" s="32"/>
      <c r="AC12" s="32"/>
      <c r="AD12" s="32"/>
      <c r="AE12" s="32"/>
      <c r="AF12" s="32"/>
      <c r="AG12" s="32"/>
      <c r="AH12" s="33"/>
      <c r="AI12" s="57"/>
      <c r="AJ12" s="57"/>
      <c r="AK12" s="57"/>
    </row>
    <row r="13" spans="1:37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</row>
    <row r="14" spans="1:37">
      <c r="A14" s="38" t="s">
        <v>18</v>
      </c>
      <c r="B14" s="39"/>
      <c r="C14" s="5">
        <f t="shared" ref="C14:AH14" si="1">IF(C9=1,0,1)</f>
        <v>0</v>
      </c>
      <c r="D14" s="6">
        <f t="shared" si="1"/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  <c r="K14" s="5">
        <f t="shared" si="1"/>
        <v>0</v>
      </c>
      <c r="L14" s="6">
        <f t="shared" si="1"/>
        <v>0</v>
      </c>
      <c r="M14" s="6">
        <f t="shared" si="1"/>
        <v>0</v>
      </c>
      <c r="N14" s="6">
        <f t="shared" si="1"/>
        <v>0</v>
      </c>
      <c r="O14" s="6">
        <f t="shared" si="1"/>
        <v>0</v>
      </c>
      <c r="P14" s="6">
        <f t="shared" si="1"/>
        <v>0</v>
      </c>
      <c r="Q14" s="6">
        <f t="shared" si="1"/>
        <v>0</v>
      </c>
      <c r="R14" s="7">
        <f t="shared" si="1"/>
        <v>0</v>
      </c>
      <c r="S14" s="6">
        <f t="shared" si="1"/>
        <v>0</v>
      </c>
      <c r="T14" s="6">
        <f t="shared" si="1"/>
        <v>0</v>
      </c>
      <c r="U14" s="6">
        <f t="shared" si="1"/>
        <v>0</v>
      </c>
      <c r="V14" s="6">
        <f t="shared" si="1"/>
        <v>0</v>
      </c>
      <c r="W14" s="6">
        <f t="shared" si="1"/>
        <v>0</v>
      </c>
      <c r="X14" s="6">
        <f t="shared" si="1"/>
        <v>0</v>
      </c>
      <c r="Y14" s="6">
        <f t="shared" si="1"/>
        <v>1</v>
      </c>
      <c r="Z14" s="6">
        <f t="shared" si="1"/>
        <v>1</v>
      </c>
      <c r="AA14" s="5">
        <f t="shared" si="1"/>
        <v>1</v>
      </c>
      <c r="AB14" s="6">
        <f t="shared" si="1"/>
        <v>1</v>
      </c>
      <c r="AC14" s="6">
        <f t="shared" si="1"/>
        <v>1</v>
      </c>
      <c r="AD14" s="6">
        <f t="shared" si="1"/>
        <v>1</v>
      </c>
      <c r="AE14" s="6">
        <f t="shared" si="1"/>
        <v>1</v>
      </c>
      <c r="AF14" s="6">
        <f t="shared" si="1"/>
        <v>1</v>
      </c>
      <c r="AG14" s="6">
        <f t="shared" si="1"/>
        <v>1</v>
      </c>
      <c r="AH14" s="7">
        <f t="shared" si="1"/>
        <v>1</v>
      </c>
      <c r="AI14" s="57"/>
      <c r="AJ14" s="57"/>
      <c r="AK14" s="57"/>
    </row>
    <row r="15" spans="1:37">
      <c r="A15" s="38"/>
      <c r="B15" s="39"/>
      <c r="C15" s="28">
        <f>C14*128+D14*64+E14*32+F14*16+G14*8+H14*4+I14*2+J14</f>
        <v>0</v>
      </c>
      <c r="D15" s="29"/>
      <c r="E15" s="29"/>
      <c r="F15" s="29"/>
      <c r="G15" s="29"/>
      <c r="H15" s="29"/>
      <c r="I15" s="29"/>
      <c r="J15" s="29"/>
      <c r="K15" s="28">
        <f>K14*128+L14*64+M14*32+N14*16+O14*8+P14*4+Q14*2+R14</f>
        <v>0</v>
      </c>
      <c r="L15" s="29"/>
      <c r="M15" s="29"/>
      <c r="N15" s="29"/>
      <c r="O15" s="29"/>
      <c r="P15" s="29"/>
      <c r="Q15" s="29"/>
      <c r="R15" s="30"/>
      <c r="S15" s="29">
        <f>S14*128+T14*64+U14*32+V14*16+W14*8+X14*4+Y14*2+Z14</f>
        <v>3</v>
      </c>
      <c r="T15" s="29"/>
      <c r="U15" s="29"/>
      <c r="V15" s="29"/>
      <c r="W15" s="29"/>
      <c r="X15" s="29"/>
      <c r="Y15" s="29"/>
      <c r="Z15" s="29"/>
      <c r="AA15" s="28">
        <f>AA14*128+AB14*64+AC14*32+AD14*16+AE14*8+AF14*4+AG14*2+AH14</f>
        <v>255</v>
      </c>
      <c r="AB15" s="29"/>
      <c r="AC15" s="29"/>
      <c r="AD15" s="29"/>
      <c r="AE15" s="29"/>
      <c r="AF15" s="29"/>
      <c r="AG15" s="29"/>
      <c r="AH15" s="30"/>
      <c r="AI15" s="57"/>
      <c r="AJ15" s="57"/>
      <c r="AK15" s="57"/>
    </row>
    <row r="16" spans="1:37" ht="15.75" thickBo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57"/>
      <c r="AJ16" s="57"/>
      <c r="AK16" s="57"/>
    </row>
    <row r="17" spans="1:37">
      <c r="A17" s="41" t="s">
        <v>16</v>
      </c>
      <c r="B17" s="42"/>
      <c r="C17" s="43">
        <f>C12</f>
        <v>145</v>
      </c>
      <c r="D17" s="44"/>
      <c r="E17" s="44"/>
      <c r="F17" s="44"/>
      <c r="G17" s="44"/>
      <c r="H17" s="44"/>
      <c r="I17" s="44"/>
      <c r="J17" s="44"/>
      <c r="K17" s="44">
        <f>K12</f>
        <v>66</v>
      </c>
      <c r="L17" s="44"/>
      <c r="M17" s="44"/>
      <c r="N17" s="44"/>
      <c r="O17" s="44"/>
      <c r="P17" s="44"/>
      <c r="Q17" s="44"/>
      <c r="R17" s="44"/>
      <c r="S17" s="44">
        <f>S12</f>
        <v>60</v>
      </c>
      <c r="T17" s="44"/>
      <c r="U17" s="44"/>
      <c r="V17" s="44"/>
      <c r="W17" s="44"/>
      <c r="X17" s="44"/>
      <c r="Y17" s="44"/>
      <c r="Z17" s="44"/>
      <c r="AA17" s="44">
        <f>AA12</f>
        <v>0</v>
      </c>
      <c r="AB17" s="44"/>
      <c r="AC17" s="44"/>
      <c r="AD17" s="44"/>
      <c r="AE17" s="44"/>
      <c r="AF17" s="44"/>
      <c r="AG17" s="44"/>
      <c r="AH17" s="66"/>
      <c r="AI17" s="57"/>
      <c r="AJ17" s="57"/>
      <c r="AK17" s="57"/>
    </row>
    <row r="18" spans="1:37">
      <c r="A18" s="35" t="s">
        <v>7</v>
      </c>
      <c r="B18" s="36"/>
      <c r="C18" s="19">
        <f>C12</f>
        <v>145</v>
      </c>
      <c r="D18" s="20"/>
      <c r="E18" s="20"/>
      <c r="F18" s="20"/>
      <c r="G18" s="20"/>
      <c r="H18" s="20"/>
      <c r="I18" s="20"/>
      <c r="J18" s="20"/>
      <c r="K18" s="20">
        <f>K12</f>
        <v>66</v>
      </c>
      <c r="L18" s="20"/>
      <c r="M18" s="20"/>
      <c r="N18" s="20"/>
      <c r="O18" s="20"/>
      <c r="P18" s="20"/>
      <c r="Q18" s="20"/>
      <c r="R18" s="20"/>
      <c r="S18" s="20">
        <f>S12</f>
        <v>60</v>
      </c>
      <c r="T18" s="20"/>
      <c r="U18" s="20"/>
      <c r="V18" s="20"/>
      <c r="W18" s="20"/>
      <c r="X18" s="20"/>
      <c r="Y18" s="20"/>
      <c r="Z18" s="20"/>
      <c r="AA18" s="20">
        <f>IF(AI19&lt;&gt;0,AA17+1,AA17)</f>
        <v>1</v>
      </c>
      <c r="AB18" s="20"/>
      <c r="AC18" s="20"/>
      <c r="AD18" s="20"/>
      <c r="AE18" s="20"/>
      <c r="AF18" s="20"/>
      <c r="AG18" s="20"/>
      <c r="AH18" s="21"/>
      <c r="AI18" s="63" t="s">
        <v>10</v>
      </c>
      <c r="AJ18" s="64"/>
      <c r="AK18" s="64"/>
    </row>
    <row r="19" spans="1:37">
      <c r="A19" s="35" t="s">
        <v>8</v>
      </c>
      <c r="B19" s="36"/>
      <c r="C19" s="19">
        <f>C20</f>
        <v>145</v>
      </c>
      <c r="D19" s="20"/>
      <c r="E19" s="20"/>
      <c r="F19" s="20"/>
      <c r="G19" s="20"/>
      <c r="H19" s="20"/>
      <c r="I19" s="20"/>
      <c r="J19" s="20"/>
      <c r="K19" s="20">
        <f>K20</f>
        <v>66</v>
      </c>
      <c r="L19" s="20"/>
      <c r="M19" s="20"/>
      <c r="N19" s="20"/>
      <c r="O19" s="20"/>
      <c r="P19" s="20"/>
      <c r="Q19" s="20"/>
      <c r="R19" s="20"/>
      <c r="S19" s="20">
        <f>S20</f>
        <v>63</v>
      </c>
      <c r="T19" s="20"/>
      <c r="U19" s="20"/>
      <c r="V19" s="20"/>
      <c r="W19" s="20"/>
      <c r="X19" s="20"/>
      <c r="Y19" s="20"/>
      <c r="Z19" s="20"/>
      <c r="AA19" s="20">
        <f>IF(AI19&lt;&gt;0,IF(AA20&lt;255,AA20-1,254),AA20)</f>
        <v>254</v>
      </c>
      <c r="AB19" s="20"/>
      <c r="AC19" s="20"/>
      <c r="AD19" s="20"/>
      <c r="AE19" s="20"/>
      <c r="AF19" s="20"/>
      <c r="AG19" s="20"/>
      <c r="AH19" s="21"/>
      <c r="AI19" s="63">
        <f>IF(AI9&lt;&gt;0,AI9-2,0)</f>
        <v>1022</v>
      </c>
      <c r="AJ19" s="64"/>
      <c r="AK19" s="64"/>
    </row>
    <row r="20" spans="1:37" ht="15.75" thickBot="1">
      <c r="A20" s="22" t="s">
        <v>11</v>
      </c>
      <c r="B20" s="23"/>
      <c r="C20" s="24">
        <f>IF(C15&lt;&gt;0,C15+C12,C12)</f>
        <v>145</v>
      </c>
      <c r="D20" s="25"/>
      <c r="E20" s="25"/>
      <c r="F20" s="25"/>
      <c r="G20" s="25"/>
      <c r="H20" s="25"/>
      <c r="I20" s="25"/>
      <c r="J20" s="25"/>
      <c r="K20" s="25">
        <f>IF(K15&lt;&gt;0,K15+K12,K12)</f>
        <v>66</v>
      </c>
      <c r="L20" s="25"/>
      <c r="M20" s="25"/>
      <c r="N20" s="25"/>
      <c r="O20" s="25"/>
      <c r="P20" s="25"/>
      <c r="Q20" s="25"/>
      <c r="R20" s="25"/>
      <c r="S20" s="25">
        <f>IF(S15&lt;&gt;0,S15+S12,S12)</f>
        <v>63</v>
      </c>
      <c r="T20" s="25"/>
      <c r="U20" s="25"/>
      <c r="V20" s="25"/>
      <c r="W20" s="25"/>
      <c r="X20" s="25"/>
      <c r="Y20" s="25"/>
      <c r="Z20" s="25"/>
      <c r="AA20" s="25">
        <f>IF(AA15&lt;&gt;0,AA15+AA12,AA12)</f>
        <v>255</v>
      </c>
      <c r="AB20" s="25"/>
      <c r="AC20" s="25"/>
      <c r="AD20" s="25"/>
      <c r="AE20" s="25"/>
      <c r="AF20" s="25"/>
      <c r="AG20" s="25"/>
      <c r="AH20" s="26"/>
      <c r="AI20" s="57"/>
      <c r="AJ20" s="57"/>
      <c r="AK20" s="57"/>
    </row>
    <row r="21" spans="1:37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7"/>
      <c r="AJ21" s="57"/>
      <c r="AK21" s="57"/>
    </row>
    <row r="22" spans="1:37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57"/>
      <c r="AJ22" s="57"/>
      <c r="AK22" s="57"/>
    </row>
    <row r="23" spans="1:37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57"/>
      <c r="AJ23" s="57"/>
      <c r="AK23" s="57"/>
    </row>
  </sheetData>
  <mergeCells count="58">
    <mergeCell ref="AI20:AK23"/>
    <mergeCell ref="A4:AK5"/>
    <mergeCell ref="A21:AH23"/>
    <mergeCell ref="AJ8:AK8"/>
    <mergeCell ref="A13:AH13"/>
    <mergeCell ref="A16:AH16"/>
    <mergeCell ref="AI10:AK17"/>
    <mergeCell ref="AI18:AK18"/>
    <mergeCell ref="AI19:AK19"/>
    <mergeCell ref="A7:A8"/>
    <mergeCell ref="K17:R17"/>
    <mergeCell ref="S17:Z17"/>
    <mergeCell ref="AA17:AH17"/>
    <mergeCell ref="C12:J12"/>
    <mergeCell ref="K12:R12"/>
    <mergeCell ref="S12:Z12"/>
    <mergeCell ref="A2:AK2"/>
    <mergeCell ref="A3:AK3"/>
    <mergeCell ref="C7:J7"/>
    <mergeCell ref="K7:R7"/>
    <mergeCell ref="S7:Z7"/>
    <mergeCell ref="AA7:AH7"/>
    <mergeCell ref="C6:AH6"/>
    <mergeCell ref="B7:B8"/>
    <mergeCell ref="AJ7:AK7"/>
    <mergeCell ref="AJ6:AK6"/>
    <mergeCell ref="A6:B6"/>
    <mergeCell ref="A1:AK1"/>
    <mergeCell ref="A19:B19"/>
    <mergeCell ref="C10:J10"/>
    <mergeCell ref="K10:R10"/>
    <mergeCell ref="S10:Z10"/>
    <mergeCell ref="AA10:AH10"/>
    <mergeCell ref="A14:B15"/>
    <mergeCell ref="A11:A12"/>
    <mergeCell ref="B11:B12"/>
    <mergeCell ref="AA18:AH18"/>
    <mergeCell ref="C18:J18"/>
    <mergeCell ref="K18:R18"/>
    <mergeCell ref="S18:Z18"/>
    <mergeCell ref="A18:B18"/>
    <mergeCell ref="A17:B17"/>
    <mergeCell ref="C17:J17"/>
    <mergeCell ref="AJ9:AK9"/>
    <mergeCell ref="C15:J15"/>
    <mergeCell ref="K15:R15"/>
    <mergeCell ref="S15:Z15"/>
    <mergeCell ref="AA15:AH15"/>
    <mergeCell ref="AA12:AH12"/>
    <mergeCell ref="C19:J19"/>
    <mergeCell ref="K19:R19"/>
    <mergeCell ref="S19:Z19"/>
    <mergeCell ref="AA19:AH19"/>
    <mergeCell ref="A20:B20"/>
    <mergeCell ref="C20:J20"/>
    <mergeCell ref="K20:R20"/>
    <mergeCell ref="S20:Z20"/>
    <mergeCell ref="AA20:AH20"/>
  </mergeCells>
  <phoneticPr fontId="6" type="noConversion"/>
  <conditionalFormatting sqref="AI7">
    <cfRule type="cellIs" dxfId="3" priority="3" operator="lessThan">
      <formula>1</formula>
    </cfRule>
    <cfRule type="cellIs" dxfId="2" priority="4" operator="greaterThan">
      <formula>32</formula>
    </cfRule>
  </conditionalFormatting>
  <conditionalFormatting sqref="C7:AH7">
    <cfRule type="cellIs" dxfId="1" priority="1" operator="lessThan">
      <formula>0</formula>
    </cfRule>
    <cfRule type="cellIs" dxfId="0" priority="2" operator="greaterThan">
      <formula>255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CIDR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Cesar</cp:lastModifiedBy>
  <dcterms:created xsi:type="dcterms:W3CDTF">2023-01-25T22:20:08Z</dcterms:created>
  <dcterms:modified xsi:type="dcterms:W3CDTF">2023-01-29T18:23:06Z</dcterms:modified>
</cp:coreProperties>
</file>